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https://sbamorg-my.sharepoint.com/personal/kellie_neirynck_sbam_org/Documents/Desktop/"/>
    </mc:Choice>
  </mc:AlternateContent>
  <xr:revisionPtr revIDLastSave="0" documentId="8_{309F1FEE-C545-436C-8B45-CA92760FFF42}" xr6:coauthVersionLast="47" xr6:coauthVersionMax="47" xr10:uidLastSave="{00000000-0000-0000-0000-000000000000}"/>
  <bookViews>
    <workbookView xWindow="-108" yWindow="-108" windowWidth="23256" windowHeight="12456" tabRatio="735" activeTab="1" xr2:uid="{00000000-000D-0000-FFFF-FFFF00000000}"/>
  </bookViews>
  <sheets>
    <sheet name="Basic Elections" sheetId="3" r:id="rId1"/>
    <sheet name="Voluntary Elections" sheetId="17" r:id="rId2"/>
    <sheet name="Summary Page" sheetId="4" r:id="rId3"/>
    <sheet name="voluntary life" sheetId="5" r:id="rId4"/>
    <sheet name="voluntary std" sheetId="12" r:id="rId5"/>
    <sheet name="voluntary ltd" sheetId="13" r:id="rId6"/>
    <sheet name="calculations" sheetId="2" state="hidden" r:id="rId7"/>
    <sheet name="census age lookup Vol STD" sheetId="16" state="hidden" r:id="rId8"/>
    <sheet name="census age lookup Vol LTD" sheetId="14" state="hidden" r:id="rId9"/>
    <sheet name="census age lookup" sheetId="7" state="hidden" r:id="rId10"/>
    <sheet name="voluntary life sheet" sheetId="6" state="hidden" r:id="rId11"/>
    <sheet name="summary lookup and rates" sheetId="8" state="hidden" r:id="rId12"/>
  </sheets>
  <externalReferences>
    <externalReference r:id="rId13"/>
  </externalReferences>
  <definedNames>
    <definedName name="dep_life">'summary lookup and rates'!$F$4:$G$4</definedName>
    <definedName name="key_reduction_schedule" localSheetId="8">'census age lookup Vol LTD'!$H$3:$I$23</definedName>
    <definedName name="key_reduction_schedule" localSheetId="7">'census age lookup Vol STD'!$H$3:$I$23</definedName>
    <definedName name="key_reduction_schedule">'census age lookup'!$F$2:$G$6</definedName>
    <definedName name="life_age_reduction" localSheetId="8">'census age lookup Vol LTD'!$A$3:$A$103</definedName>
    <definedName name="life_age_reduction" localSheetId="7">'census age lookup Vol STD'!$A$3:$A$103</definedName>
    <definedName name="life_age_reduction">'census age lookup'!$A$2:$D$86</definedName>
    <definedName name="life_options">'summary lookup and rates'!$C$10:$C$16</definedName>
    <definedName name="life_options2">'summary lookup and rates'!$J$11:$K$16</definedName>
    <definedName name="life_rates">'summary lookup and rates'!$B$4:$C$7</definedName>
    <definedName name="Life_reduction_sched" localSheetId="8">'census age lookup Vol LTD'!$A$22:$A$103</definedName>
    <definedName name="Life_reduction_sched" localSheetId="7">'census age lookup Vol STD'!$A$22:$A$103</definedName>
    <definedName name="Life_reduction_sched" localSheetId="11">'[1]census age lookup'!$A$3:$B$84</definedName>
    <definedName name="Life_reduction_sched">'census age lookup'!$A$5:$B$86</definedName>
    <definedName name="ltd_options">'summary lookup and rates'!$F$11:$F$14</definedName>
    <definedName name="ltd_options2">'summary lookup and rates'!$P$11:$Q$14</definedName>
    <definedName name="LTD_Rates_lookup">'summary lookup and rates'!$B$34:$C$38</definedName>
    <definedName name="_xlnm.Print_Area" localSheetId="0">'Basic Elections'!$A$1:$S$158</definedName>
    <definedName name="_xlnm.Print_Area" localSheetId="6">calculations!$A$1:$AE$104</definedName>
    <definedName name="_xlnm.Print_Area" localSheetId="9">'census age lookup'!$A$1:$H$89</definedName>
    <definedName name="_xlnm.Print_Area" localSheetId="8">'census age lookup Vol LTD'!$A$1:$P$106</definedName>
    <definedName name="_xlnm.Print_Area" localSheetId="7">'census age lookup Vol STD'!$A$1:$P$106</definedName>
    <definedName name="_xlnm.Print_Area" localSheetId="11">'summary lookup and rates'!$B$2:$X$42</definedName>
    <definedName name="_xlnm.Print_Area" localSheetId="2">'Summary Page'!$A$1:$V$546</definedName>
    <definedName name="_xlnm.Print_Area" localSheetId="1">'Voluntary Elections'!$B$2:$I$127</definedName>
    <definedName name="_xlnm.Print_Area" localSheetId="3">'voluntary life'!$A$2:$O$62</definedName>
    <definedName name="_xlnm.Print_Area" localSheetId="10">'voluntary life sheet'!$A$3:$N$37</definedName>
    <definedName name="_xlnm.Print_Area" localSheetId="5">'voluntary ltd'!$B$2:$J$19</definedName>
    <definedName name="_xlnm.Print_Area" localSheetId="4">'voluntary std'!$B$2:$J$20</definedName>
    <definedName name="_xlnm.Print_Titles" localSheetId="0">'Basic Elections'!$1:$1</definedName>
    <definedName name="_xlnm.Print_Titles" localSheetId="6">calculations!$1:$3</definedName>
    <definedName name="_xlnm.Print_Titles" localSheetId="9">'census age lookup'!$1:$3</definedName>
    <definedName name="_xlnm.Print_Titles" localSheetId="8">'census age lookup Vol LTD'!$1:$3</definedName>
    <definedName name="_xlnm.Print_Titles" localSheetId="7">'census age lookup Vol STD'!$1:$3</definedName>
    <definedName name="_xlnm.Print_Titles" localSheetId="11">'summary lookup and rates'!$1:$3</definedName>
    <definedName name="_xlnm.Print_Titles" localSheetId="2">'Summary Page'!$1:$1</definedName>
    <definedName name="_xlnm.Print_Titles" localSheetId="3">'voluntary life'!$1:$3</definedName>
    <definedName name="std_options">'summary lookup and rates'!$E$11:$E$14</definedName>
    <definedName name="std_options2">'summary lookup and rates'!$M$11:$N$18</definedName>
    <definedName name="STD_Rates_lookup">'summary lookup and rates'!$B$23:$C$31</definedName>
    <definedName name="STD_Rates_Lookup_60">'summary lookup and rates'!$B$23:$C$23, 'summary lookup and rates'!$B$28:$C$31</definedName>
    <definedName name="summary_benefit_lookup">'summary lookup and rates'!$B$11:$F$18</definedName>
    <definedName name="today_date">'Basic Elections'!$C$11</definedName>
    <definedName name="Vol_LTD_Lookup">'census age lookup Vol LTD'!$A$4:$E$103</definedName>
    <definedName name="vol_ltd_options">'summary lookup and rates'!$V$11:$W$14</definedName>
    <definedName name="Vol_STD_Lookup">'census age lookup Vol STD'!$A$4:$E$103</definedName>
    <definedName name="vol_std_options">'summary lookup and rates'!$S$11:$T$14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3" i="4" l="1"/>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F127" i="17"/>
  <c r="F126" i="17"/>
  <c r="F125" i="17"/>
  <c r="F124" i="17"/>
  <c r="F123" i="17"/>
  <c r="F122" i="17"/>
  <c r="F121" i="17"/>
  <c r="F120" i="17"/>
  <c r="F119" i="17"/>
  <c r="F118" i="17"/>
  <c r="F117" i="17"/>
  <c r="F116" i="17"/>
  <c r="F115" i="17"/>
  <c r="F114" i="17"/>
  <c r="F113" i="17"/>
  <c r="F112" i="17"/>
  <c r="F111" i="17"/>
  <c r="F110" i="17"/>
  <c r="F109" i="17"/>
  <c r="F108" i="17"/>
  <c r="F107" i="17"/>
  <c r="F106" i="17"/>
  <c r="F105" i="17"/>
  <c r="F104" i="17"/>
  <c r="F103" i="17"/>
  <c r="F102" i="17"/>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T373" i="4"/>
  <c r="U373" i="4"/>
  <c r="V373" i="4"/>
  <c r="T374" i="4"/>
  <c r="U374" i="4"/>
  <c r="V374" i="4"/>
  <c r="T375" i="4"/>
  <c r="U375" i="4"/>
  <c r="V375" i="4"/>
  <c r="T376" i="4"/>
  <c r="U376" i="4"/>
  <c r="V376" i="4"/>
  <c r="T377" i="4"/>
  <c r="U377" i="4"/>
  <c r="V377" i="4"/>
  <c r="T378" i="4"/>
  <c r="U378" i="4"/>
  <c r="V378" i="4"/>
  <c r="T379" i="4"/>
  <c r="U379" i="4"/>
  <c r="V379" i="4"/>
  <c r="T380" i="4"/>
  <c r="U380" i="4"/>
  <c r="V380" i="4"/>
  <c r="T381" i="4"/>
  <c r="U381" i="4"/>
  <c r="V381" i="4"/>
  <c r="T382" i="4"/>
  <c r="U382" i="4"/>
  <c r="V382" i="4"/>
  <c r="T383" i="4"/>
  <c r="U383" i="4"/>
  <c r="V383" i="4"/>
  <c r="T384" i="4"/>
  <c r="U384" i="4"/>
  <c r="V384" i="4"/>
  <c r="T385" i="4"/>
  <c r="U385" i="4"/>
  <c r="V385" i="4"/>
  <c r="T386" i="4"/>
  <c r="U386" i="4"/>
  <c r="V386" i="4"/>
  <c r="T387" i="4"/>
  <c r="U387" i="4"/>
  <c r="V387" i="4"/>
  <c r="T388" i="4"/>
  <c r="U388" i="4"/>
  <c r="V388" i="4"/>
  <c r="T389" i="4"/>
  <c r="U389" i="4"/>
  <c r="V389" i="4"/>
  <c r="T390" i="4"/>
  <c r="U390" i="4"/>
  <c r="V390" i="4"/>
  <c r="T391" i="4"/>
  <c r="U391" i="4"/>
  <c r="V391" i="4"/>
  <c r="T392" i="4"/>
  <c r="U392" i="4"/>
  <c r="V392" i="4"/>
  <c r="T393" i="4"/>
  <c r="U393" i="4"/>
  <c r="V393" i="4"/>
  <c r="T394" i="4"/>
  <c r="U394" i="4"/>
  <c r="V394" i="4"/>
  <c r="T395" i="4"/>
  <c r="U395" i="4"/>
  <c r="V395" i="4"/>
  <c r="T396" i="4"/>
  <c r="U396" i="4"/>
  <c r="V396" i="4"/>
  <c r="T397" i="4"/>
  <c r="U397" i="4"/>
  <c r="V397" i="4"/>
  <c r="T398" i="4"/>
  <c r="U398" i="4"/>
  <c r="V398" i="4"/>
  <c r="T399" i="4"/>
  <c r="U399" i="4"/>
  <c r="V399" i="4"/>
  <c r="T400" i="4"/>
  <c r="U400" i="4"/>
  <c r="V400" i="4"/>
  <c r="T401" i="4"/>
  <c r="U401" i="4"/>
  <c r="V401" i="4"/>
  <c r="T402" i="4"/>
  <c r="U402" i="4"/>
  <c r="V402" i="4"/>
  <c r="T403" i="4"/>
  <c r="U403" i="4"/>
  <c r="V403" i="4"/>
  <c r="T404" i="4"/>
  <c r="U404" i="4"/>
  <c r="V404" i="4"/>
  <c r="T405" i="4"/>
  <c r="U405" i="4"/>
  <c r="V405" i="4"/>
  <c r="T406" i="4"/>
  <c r="U406" i="4"/>
  <c r="V406" i="4"/>
  <c r="T407" i="4"/>
  <c r="U407" i="4"/>
  <c r="V407" i="4"/>
  <c r="T408" i="4"/>
  <c r="U408" i="4"/>
  <c r="V408" i="4"/>
  <c r="T409" i="4"/>
  <c r="U409" i="4"/>
  <c r="V409" i="4"/>
  <c r="T410" i="4"/>
  <c r="U410" i="4"/>
  <c r="V410" i="4"/>
  <c r="T411" i="4"/>
  <c r="U411" i="4"/>
  <c r="V411" i="4"/>
  <c r="T412" i="4"/>
  <c r="U412" i="4"/>
  <c r="V412" i="4"/>
  <c r="T413" i="4"/>
  <c r="U413" i="4"/>
  <c r="V413" i="4"/>
  <c r="T414" i="4"/>
  <c r="U414" i="4"/>
  <c r="V414" i="4"/>
  <c r="T415" i="4"/>
  <c r="U415" i="4"/>
  <c r="V415" i="4"/>
  <c r="T416" i="4"/>
  <c r="U416" i="4"/>
  <c r="V416" i="4"/>
  <c r="T417" i="4"/>
  <c r="U417" i="4"/>
  <c r="V417" i="4"/>
  <c r="T418" i="4"/>
  <c r="U418" i="4"/>
  <c r="V418" i="4"/>
  <c r="T419" i="4"/>
  <c r="U419" i="4"/>
  <c r="V419" i="4"/>
  <c r="T420" i="4"/>
  <c r="U420" i="4"/>
  <c r="V420" i="4"/>
  <c r="T421" i="4"/>
  <c r="U421" i="4"/>
  <c r="V421" i="4"/>
  <c r="T422" i="4"/>
  <c r="U422" i="4"/>
  <c r="V422" i="4"/>
  <c r="I375" i="4"/>
  <c r="J375" i="4"/>
  <c r="K375" i="4"/>
  <c r="I376" i="4"/>
  <c r="J376" i="4"/>
  <c r="K376" i="4"/>
  <c r="I377" i="4"/>
  <c r="J377" i="4"/>
  <c r="K377" i="4"/>
  <c r="I378" i="4"/>
  <c r="J378" i="4"/>
  <c r="K378" i="4"/>
  <c r="I379" i="4"/>
  <c r="J379" i="4"/>
  <c r="K379" i="4"/>
  <c r="I380" i="4"/>
  <c r="J380" i="4"/>
  <c r="K380" i="4"/>
  <c r="I381" i="4"/>
  <c r="J381" i="4"/>
  <c r="K381" i="4"/>
  <c r="I382" i="4"/>
  <c r="J382" i="4"/>
  <c r="K382" i="4"/>
  <c r="I383" i="4"/>
  <c r="J383" i="4"/>
  <c r="K383" i="4"/>
  <c r="I384" i="4"/>
  <c r="J384" i="4"/>
  <c r="K384" i="4"/>
  <c r="I385" i="4"/>
  <c r="J385" i="4"/>
  <c r="K385" i="4"/>
  <c r="I386" i="4"/>
  <c r="J386" i="4"/>
  <c r="K386" i="4"/>
  <c r="I387" i="4"/>
  <c r="J387" i="4"/>
  <c r="K387" i="4"/>
  <c r="I388" i="4"/>
  <c r="J388" i="4"/>
  <c r="K388" i="4"/>
  <c r="I389" i="4"/>
  <c r="J389" i="4"/>
  <c r="K389" i="4"/>
  <c r="I390" i="4"/>
  <c r="J390" i="4"/>
  <c r="K390" i="4"/>
  <c r="I391" i="4"/>
  <c r="J391" i="4"/>
  <c r="K391" i="4"/>
  <c r="I392" i="4"/>
  <c r="J392" i="4"/>
  <c r="K392" i="4"/>
  <c r="I393" i="4"/>
  <c r="J393" i="4"/>
  <c r="K393" i="4"/>
  <c r="I394" i="4"/>
  <c r="J394" i="4"/>
  <c r="K394" i="4"/>
  <c r="I395" i="4"/>
  <c r="J395" i="4"/>
  <c r="K395" i="4"/>
  <c r="I396" i="4"/>
  <c r="J396" i="4"/>
  <c r="K396" i="4"/>
  <c r="I397" i="4"/>
  <c r="J397" i="4"/>
  <c r="K397" i="4"/>
  <c r="I398" i="4"/>
  <c r="J398" i="4"/>
  <c r="K398" i="4"/>
  <c r="I399" i="4"/>
  <c r="J399" i="4"/>
  <c r="K399" i="4"/>
  <c r="I400" i="4"/>
  <c r="J400" i="4"/>
  <c r="K400" i="4"/>
  <c r="I401" i="4"/>
  <c r="J401" i="4"/>
  <c r="K401" i="4"/>
  <c r="I402" i="4"/>
  <c r="J402" i="4"/>
  <c r="K402" i="4"/>
  <c r="I403" i="4"/>
  <c r="J403" i="4"/>
  <c r="K403" i="4"/>
  <c r="I404" i="4"/>
  <c r="J404" i="4"/>
  <c r="K404" i="4"/>
  <c r="I405" i="4"/>
  <c r="J405" i="4"/>
  <c r="K405" i="4"/>
  <c r="I406" i="4"/>
  <c r="J406" i="4"/>
  <c r="K406" i="4"/>
  <c r="I407" i="4"/>
  <c r="J407" i="4"/>
  <c r="K407" i="4"/>
  <c r="I408" i="4"/>
  <c r="J408" i="4"/>
  <c r="K408" i="4"/>
  <c r="I409" i="4"/>
  <c r="J409" i="4"/>
  <c r="K409" i="4"/>
  <c r="I410" i="4"/>
  <c r="J410" i="4"/>
  <c r="K410" i="4"/>
  <c r="I411" i="4"/>
  <c r="J411" i="4"/>
  <c r="K411" i="4"/>
  <c r="I412" i="4"/>
  <c r="J412" i="4"/>
  <c r="K412" i="4"/>
  <c r="I413" i="4"/>
  <c r="J413" i="4"/>
  <c r="K413" i="4"/>
  <c r="I414" i="4"/>
  <c r="J414" i="4"/>
  <c r="K414" i="4"/>
  <c r="I415" i="4"/>
  <c r="J415" i="4"/>
  <c r="K415" i="4"/>
  <c r="I416" i="4"/>
  <c r="J416" i="4"/>
  <c r="K416" i="4"/>
  <c r="I417" i="4"/>
  <c r="J417" i="4"/>
  <c r="K417" i="4"/>
  <c r="I418" i="4"/>
  <c r="J418" i="4"/>
  <c r="K418" i="4"/>
  <c r="I419" i="4"/>
  <c r="J419" i="4"/>
  <c r="K419" i="4"/>
  <c r="I420" i="4"/>
  <c r="J420" i="4"/>
  <c r="K420" i="4"/>
  <c r="I421" i="4"/>
  <c r="J421" i="4"/>
  <c r="K421" i="4"/>
  <c r="I422" i="4"/>
  <c r="J422" i="4"/>
  <c r="K422"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P36" i="4"/>
  <c r="P37" i="4"/>
  <c r="P38" i="4"/>
  <c r="P39" i="4"/>
  <c r="P40" i="4"/>
  <c r="P41" i="4"/>
  <c r="P42" i="4"/>
  <c r="P43" i="4"/>
  <c r="P44" i="4"/>
  <c r="P45" i="4"/>
  <c r="P46" i="4"/>
  <c r="P47" i="4"/>
  <c r="P48" i="4"/>
  <c r="P49" i="4"/>
  <c r="P50" i="4"/>
  <c r="P51" i="4"/>
  <c r="P52" i="4"/>
  <c r="P53" i="4"/>
  <c r="P54" i="4"/>
  <c r="P55" i="4"/>
  <c r="P56" i="4"/>
  <c r="P57" i="4"/>
  <c r="P58" i="4"/>
  <c r="P59" i="4"/>
  <c r="P60" i="4"/>
  <c r="P61" i="4"/>
  <c r="P62" i="4"/>
  <c r="P63" i="4"/>
  <c r="P64" i="4"/>
  <c r="P65" i="4"/>
  <c r="P66" i="4"/>
  <c r="P67" i="4"/>
  <c r="P68" i="4"/>
  <c r="P69" i="4"/>
  <c r="P70" i="4"/>
  <c r="P71" i="4"/>
  <c r="P72" i="4"/>
  <c r="P73" i="4"/>
  <c r="P74" i="4"/>
  <c r="P75" i="4"/>
  <c r="P76" i="4"/>
  <c r="P77" i="4"/>
  <c r="P78" i="4"/>
  <c r="P79" i="4"/>
  <c r="P80" i="4"/>
  <c r="P81" i="4"/>
  <c r="P82" i="4"/>
  <c r="P83" i="4"/>
  <c r="P84" i="4"/>
  <c r="P85" i="4"/>
  <c r="P86" i="4"/>
  <c r="P87" i="4"/>
  <c r="P88" i="4"/>
  <c r="P89" i="4"/>
  <c r="P90" i="4"/>
  <c r="P91" i="4"/>
  <c r="P92" i="4"/>
  <c r="P93" i="4"/>
  <c r="P94" i="4"/>
  <c r="P95" i="4"/>
  <c r="P96" i="4"/>
  <c r="P97" i="4"/>
  <c r="P98" i="4"/>
  <c r="P99" i="4"/>
  <c r="P100" i="4"/>
  <c r="P101" i="4"/>
  <c r="P102" i="4"/>
  <c r="P103" i="4"/>
  <c r="P104" i="4"/>
  <c r="P105" i="4"/>
  <c r="P106" i="4"/>
  <c r="P107" i="4"/>
  <c r="P108" i="4"/>
  <c r="P109" i="4"/>
  <c r="P110" i="4"/>
  <c r="P111" i="4"/>
  <c r="P112" i="4"/>
  <c r="P113" i="4"/>
  <c r="P114" i="4"/>
  <c r="P115" i="4"/>
  <c r="P116" i="4"/>
  <c r="P117" i="4"/>
  <c r="P118" i="4"/>
  <c r="P119" i="4"/>
  <c r="P120" i="4"/>
  <c r="P121" i="4"/>
  <c r="P122" i="4"/>
  <c r="P123" i="4"/>
  <c r="P124" i="4"/>
  <c r="P125" i="4"/>
  <c r="P126" i="4"/>
  <c r="P127" i="4"/>
  <c r="P128" i="4"/>
  <c r="P129" i="4"/>
  <c r="P130" i="4"/>
  <c r="P131" i="4"/>
  <c r="P132" i="4"/>
  <c r="P133" i="4"/>
  <c r="N36" i="4"/>
  <c r="N37" i="4"/>
  <c r="N38" i="4"/>
  <c r="N39" i="4"/>
  <c r="N40" i="4"/>
  <c r="N41" i="4"/>
  <c r="N42" i="4"/>
  <c r="N43" i="4"/>
  <c r="N44" i="4"/>
  <c r="N45" i="4"/>
  <c r="N46" i="4"/>
  <c r="N47" i="4"/>
  <c r="N48" i="4"/>
  <c r="N49" i="4"/>
  <c r="N50" i="4"/>
  <c r="N51" i="4"/>
  <c r="N52" i="4"/>
  <c r="N53" i="4"/>
  <c r="N54" i="4"/>
  <c r="N55" i="4"/>
  <c r="N56" i="4"/>
  <c r="N57" i="4"/>
  <c r="N58" i="4"/>
  <c r="N59" i="4"/>
  <c r="N60" i="4"/>
  <c r="N61" i="4"/>
  <c r="N62" i="4"/>
  <c r="N63" i="4"/>
  <c r="N64" i="4"/>
  <c r="N65" i="4"/>
  <c r="N66" i="4"/>
  <c r="N67" i="4"/>
  <c r="N68" i="4"/>
  <c r="N69" i="4"/>
  <c r="N70" i="4"/>
  <c r="N71" i="4"/>
  <c r="N72" i="4"/>
  <c r="N73" i="4"/>
  <c r="N74" i="4"/>
  <c r="N75" i="4"/>
  <c r="N76" i="4"/>
  <c r="N77" i="4"/>
  <c r="N78" i="4"/>
  <c r="N79" i="4"/>
  <c r="N80" i="4"/>
  <c r="N81" i="4"/>
  <c r="N82" i="4"/>
  <c r="N83" i="4"/>
  <c r="N84" i="4"/>
  <c r="N85" i="4"/>
  <c r="N86" i="4"/>
  <c r="N87" i="4"/>
  <c r="N88" i="4"/>
  <c r="N89" i="4"/>
  <c r="N90" i="4"/>
  <c r="N91" i="4"/>
  <c r="N92" i="4"/>
  <c r="N93" i="4"/>
  <c r="N94" i="4"/>
  <c r="N95" i="4"/>
  <c r="N96" i="4"/>
  <c r="N97" i="4"/>
  <c r="N98" i="4"/>
  <c r="N99" i="4"/>
  <c r="N100" i="4"/>
  <c r="N101" i="4"/>
  <c r="N102" i="4"/>
  <c r="N103" i="4"/>
  <c r="N104" i="4"/>
  <c r="N105" i="4"/>
  <c r="N106" i="4"/>
  <c r="N107" i="4"/>
  <c r="N108" i="4"/>
  <c r="N109" i="4"/>
  <c r="N110" i="4"/>
  <c r="N111" i="4"/>
  <c r="N112" i="4"/>
  <c r="N113" i="4"/>
  <c r="N114" i="4"/>
  <c r="N115" i="4"/>
  <c r="N116" i="4"/>
  <c r="N117" i="4"/>
  <c r="N118" i="4"/>
  <c r="N119" i="4"/>
  <c r="N120" i="4"/>
  <c r="N121" i="4"/>
  <c r="N122" i="4"/>
  <c r="N123" i="4"/>
  <c r="N124" i="4"/>
  <c r="N125" i="4"/>
  <c r="N126" i="4"/>
  <c r="N127" i="4"/>
  <c r="N128" i="4"/>
  <c r="N129" i="4"/>
  <c r="N130" i="4"/>
  <c r="N131" i="4"/>
  <c r="N132" i="4"/>
  <c r="N133" i="4"/>
  <c r="J33" i="17"/>
  <c r="J35" i="17"/>
  <c r="J41" i="17"/>
  <c r="J42" i="17"/>
  <c r="J49" i="17"/>
  <c r="J50" i="17"/>
  <c r="J57" i="17"/>
  <c r="J58" i="17"/>
  <c r="J65" i="17"/>
  <c r="J66" i="17"/>
  <c r="J73" i="17"/>
  <c r="J74" i="17"/>
  <c r="J81" i="17"/>
  <c r="J82" i="17"/>
  <c r="J89" i="17"/>
  <c r="J90" i="17"/>
  <c r="J97" i="17"/>
  <c r="J98" i="17"/>
  <c r="J105" i="17"/>
  <c r="J106" i="17"/>
  <c r="J113" i="17"/>
  <c r="J114" i="17"/>
  <c r="J121" i="17"/>
  <c r="J122" i="17"/>
  <c r="F20" i="4"/>
  <c r="F56" i="3"/>
  <c r="E28" i="17" s="1"/>
  <c r="D27" i="4"/>
  <c r="D18" i="4"/>
  <c r="D19" i="4" s="1"/>
  <c r="F19" i="4" s="1"/>
  <c r="D20" i="4"/>
  <c r="D21" i="4"/>
  <c r="F21" i="4" s="1"/>
  <c r="D22" i="4"/>
  <c r="F22" i="4" s="1"/>
  <c r="D24" i="4"/>
  <c r="F24" i="4" s="1"/>
  <c r="D25" i="4"/>
  <c r="F25" i="4" s="1"/>
  <c r="D13" i="4"/>
  <c r="D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N140" i="4"/>
  <c r="N141" i="4"/>
  <c r="N142" i="4"/>
  <c r="N143" i="4"/>
  <c r="N144" i="4"/>
  <c r="N145" i="4"/>
  <c r="N146" i="4"/>
  <c r="N147" i="4"/>
  <c r="N148" i="4"/>
  <c r="N149" i="4"/>
  <c r="N150" i="4"/>
  <c r="N151" i="4"/>
  <c r="N152" i="4"/>
  <c r="N153" i="4"/>
  <c r="N154" i="4"/>
  <c r="N155" i="4"/>
  <c r="N156" i="4"/>
  <c r="N157" i="4"/>
  <c r="N158" i="4"/>
  <c r="N159" i="4"/>
  <c r="N160" i="4"/>
  <c r="N161" i="4"/>
  <c r="N162" i="4"/>
  <c r="N163" i="4"/>
  <c r="N164" i="4"/>
  <c r="N165" i="4"/>
  <c r="N166" i="4"/>
  <c r="N167" i="4"/>
  <c r="N168" i="4"/>
  <c r="N169" i="4"/>
  <c r="N170" i="4"/>
  <c r="N171" i="4"/>
  <c r="N172" i="4"/>
  <c r="N173" i="4"/>
  <c r="N174" i="4"/>
  <c r="N175" i="4"/>
  <c r="N176" i="4"/>
  <c r="N177" i="4"/>
  <c r="N178" i="4"/>
  <c r="N179" i="4"/>
  <c r="N180" i="4"/>
  <c r="N181" i="4"/>
  <c r="N182" i="4"/>
  <c r="N183" i="4"/>
  <c r="N184" i="4"/>
  <c r="N185" i="4"/>
  <c r="N186" i="4"/>
  <c r="N187" i="4"/>
  <c r="N188" i="4"/>
  <c r="N189" i="4"/>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C28" i="17"/>
  <c r="A3" i="2"/>
  <c r="C3" i="2"/>
  <c r="P3" i="2" s="1"/>
  <c r="A4" i="2"/>
  <c r="C4" i="2"/>
  <c r="AD4" i="2" s="1"/>
  <c r="A5" i="2"/>
  <c r="C5" i="2"/>
  <c r="H5" i="2" s="1"/>
  <c r="A6" i="2"/>
  <c r="C6" i="2"/>
  <c r="P6" i="2" s="1"/>
  <c r="A7" i="2"/>
  <c r="C7" i="2"/>
  <c r="H7" i="2" s="1"/>
  <c r="A8" i="2"/>
  <c r="C8" i="2"/>
  <c r="A9" i="2"/>
  <c r="C9" i="2"/>
  <c r="A10" i="2"/>
  <c r="B10" i="2"/>
  <c r="C10" i="2"/>
  <c r="A11" i="2"/>
  <c r="B11" i="2"/>
  <c r="C11" i="2"/>
  <c r="A12" i="2"/>
  <c r="B12" i="2"/>
  <c r="C12" i="2"/>
  <c r="A13" i="2"/>
  <c r="B13" i="2"/>
  <c r="C13" i="2"/>
  <c r="A14" i="2"/>
  <c r="B14" i="2"/>
  <c r="C14" i="2"/>
  <c r="A15" i="2"/>
  <c r="B15" i="2"/>
  <c r="C15" i="2"/>
  <c r="A16" i="2"/>
  <c r="B16" i="2"/>
  <c r="C16" i="2"/>
  <c r="A17" i="2"/>
  <c r="B17" i="2"/>
  <c r="C17" i="2"/>
  <c r="A18" i="2"/>
  <c r="B18" i="2"/>
  <c r="C18" i="2"/>
  <c r="A19" i="2"/>
  <c r="B19" i="2"/>
  <c r="C19" i="2"/>
  <c r="A20" i="2"/>
  <c r="B20" i="2"/>
  <c r="C20" i="2"/>
  <c r="A21" i="2"/>
  <c r="B21" i="2"/>
  <c r="C21" i="2"/>
  <c r="A22" i="2"/>
  <c r="B22" i="2"/>
  <c r="C22" i="2"/>
  <c r="A23" i="2"/>
  <c r="B23" i="2"/>
  <c r="C23" i="2"/>
  <c r="A24" i="2"/>
  <c r="B24" i="2"/>
  <c r="C24" i="2"/>
  <c r="A25" i="2"/>
  <c r="B25" i="2"/>
  <c r="C25" i="2"/>
  <c r="A26" i="2"/>
  <c r="B26" i="2"/>
  <c r="C26" i="2"/>
  <c r="A27" i="2"/>
  <c r="B27" i="2"/>
  <c r="C27" i="2"/>
  <c r="A28" i="2"/>
  <c r="B28" i="2"/>
  <c r="C28" i="2"/>
  <c r="A29" i="2"/>
  <c r="B29" i="2"/>
  <c r="C29" i="2"/>
  <c r="A30" i="2"/>
  <c r="B30" i="2"/>
  <c r="C30" i="2"/>
  <c r="A31" i="2"/>
  <c r="B31" i="2"/>
  <c r="C31" i="2"/>
  <c r="A32" i="2"/>
  <c r="B32" i="2"/>
  <c r="C32" i="2"/>
  <c r="A33" i="2"/>
  <c r="B33" i="2"/>
  <c r="C33" i="2"/>
  <c r="A34" i="2"/>
  <c r="B34" i="2"/>
  <c r="C34" i="2"/>
  <c r="A35" i="2"/>
  <c r="B35" i="2"/>
  <c r="C35" i="2"/>
  <c r="A36" i="2"/>
  <c r="B36" i="2"/>
  <c r="C36" i="2"/>
  <c r="A37" i="2"/>
  <c r="B37" i="2"/>
  <c r="C37" i="2"/>
  <c r="A38" i="2"/>
  <c r="B38" i="2"/>
  <c r="C38" i="2"/>
  <c r="A39" i="2"/>
  <c r="B39" i="2"/>
  <c r="C39" i="2"/>
  <c r="A40" i="2"/>
  <c r="B40" i="2"/>
  <c r="C40" i="2"/>
  <c r="A41" i="2"/>
  <c r="B41" i="2"/>
  <c r="C41" i="2"/>
  <c r="A42" i="2"/>
  <c r="B42" i="2"/>
  <c r="C42" i="2"/>
  <c r="A43" i="2"/>
  <c r="B43" i="2"/>
  <c r="C43" i="2"/>
  <c r="A44" i="2"/>
  <c r="B44" i="2"/>
  <c r="C44" i="2"/>
  <c r="A45" i="2"/>
  <c r="B45" i="2"/>
  <c r="C45" i="2"/>
  <c r="A46" i="2"/>
  <c r="B46" i="2"/>
  <c r="C46" i="2"/>
  <c r="A47" i="2"/>
  <c r="B47" i="2"/>
  <c r="C47" i="2"/>
  <c r="A48" i="2"/>
  <c r="B48" i="2"/>
  <c r="C48" i="2"/>
  <c r="A49" i="2"/>
  <c r="B49" i="2"/>
  <c r="C49" i="2"/>
  <c r="A50" i="2"/>
  <c r="B50" i="2"/>
  <c r="C50" i="2"/>
  <c r="A51" i="2"/>
  <c r="B51" i="2"/>
  <c r="C51" i="2"/>
  <c r="A52" i="2"/>
  <c r="B52" i="2"/>
  <c r="C52" i="2"/>
  <c r="A53" i="2"/>
  <c r="B53" i="2"/>
  <c r="C53" i="2"/>
  <c r="A54" i="2"/>
  <c r="B54" i="2"/>
  <c r="C54" i="2"/>
  <c r="A55" i="2"/>
  <c r="B55" i="2"/>
  <c r="C55" i="2"/>
  <c r="A56" i="2"/>
  <c r="B56" i="2"/>
  <c r="C56" i="2"/>
  <c r="A57" i="2"/>
  <c r="B57" i="2"/>
  <c r="C57" i="2"/>
  <c r="A58" i="2"/>
  <c r="B58" i="2"/>
  <c r="C58" i="2"/>
  <c r="A59" i="2"/>
  <c r="B59" i="2"/>
  <c r="C59" i="2"/>
  <c r="A60" i="2"/>
  <c r="B60" i="2"/>
  <c r="C60" i="2"/>
  <c r="A61" i="2"/>
  <c r="B61" i="2"/>
  <c r="C61" i="2"/>
  <c r="A62" i="2"/>
  <c r="B62" i="2"/>
  <c r="C62" i="2"/>
  <c r="A63" i="2"/>
  <c r="B63" i="2"/>
  <c r="C63" i="2"/>
  <c r="A64" i="2"/>
  <c r="B64" i="2"/>
  <c r="C64" i="2"/>
  <c r="A65" i="2"/>
  <c r="B65" i="2"/>
  <c r="C65" i="2"/>
  <c r="A66" i="2"/>
  <c r="B66" i="2"/>
  <c r="C66" i="2"/>
  <c r="A67" i="2"/>
  <c r="B67" i="2"/>
  <c r="C67" i="2"/>
  <c r="A68" i="2"/>
  <c r="B68" i="2"/>
  <c r="C68" i="2"/>
  <c r="A69" i="2"/>
  <c r="B69" i="2"/>
  <c r="C69" i="2"/>
  <c r="A70" i="2"/>
  <c r="B70" i="2"/>
  <c r="C70" i="2"/>
  <c r="A71" i="2"/>
  <c r="B71" i="2"/>
  <c r="C71" i="2"/>
  <c r="A72" i="2"/>
  <c r="B72" i="2"/>
  <c r="C72" i="2"/>
  <c r="A73" i="2"/>
  <c r="B73" i="2"/>
  <c r="C73" i="2"/>
  <c r="A74" i="2"/>
  <c r="B74" i="2"/>
  <c r="C74" i="2"/>
  <c r="A75" i="2"/>
  <c r="B75" i="2"/>
  <c r="C75" i="2"/>
  <c r="A76" i="2"/>
  <c r="B76" i="2"/>
  <c r="C76" i="2"/>
  <c r="A77" i="2"/>
  <c r="B77" i="2"/>
  <c r="C77" i="2"/>
  <c r="A78" i="2"/>
  <c r="B78" i="2"/>
  <c r="C78" i="2"/>
  <c r="A79" i="2"/>
  <c r="B79" i="2"/>
  <c r="C79" i="2"/>
  <c r="A80" i="2"/>
  <c r="B80" i="2"/>
  <c r="C80" i="2"/>
  <c r="A81" i="2"/>
  <c r="B81" i="2"/>
  <c r="C81" i="2"/>
  <c r="A82" i="2"/>
  <c r="B82" i="2"/>
  <c r="C82" i="2"/>
  <c r="A83" i="2"/>
  <c r="B83" i="2"/>
  <c r="C83" i="2"/>
  <c r="A84" i="2"/>
  <c r="B84" i="2"/>
  <c r="C84" i="2"/>
  <c r="A85" i="2"/>
  <c r="B85" i="2"/>
  <c r="C85" i="2"/>
  <c r="A86" i="2"/>
  <c r="B86" i="2"/>
  <c r="C86" i="2"/>
  <c r="A87" i="2"/>
  <c r="B87" i="2"/>
  <c r="C87" i="2"/>
  <c r="A88" i="2"/>
  <c r="B88" i="2"/>
  <c r="C88" i="2"/>
  <c r="A89" i="2"/>
  <c r="B89" i="2"/>
  <c r="C89" i="2"/>
  <c r="A90" i="2"/>
  <c r="B90" i="2"/>
  <c r="C90" i="2"/>
  <c r="A91" i="2"/>
  <c r="B91" i="2"/>
  <c r="C91" i="2"/>
  <c r="A92" i="2"/>
  <c r="B92" i="2"/>
  <c r="C92" i="2"/>
  <c r="A93" i="2"/>
  <c r="B93" i="2"/>
  <c r="C93" i="2"/>
  <c r="A94" i="2"/>
  <c r="B94" i="2"/>
  <c r="C94" i="2"/>
  <c r="A95" i="2"/>
  <c r="B95" i="2"/>
  <c r="C95" i="2"/>
  <c r="A96" i="2"/>
  <c r="B96" i="2"/>
  <c r="C96" i="2"/>
  <c r="A97" i="2"/>
  <c r="B97" i="2"/>
  <c r="C97" i="2"/>
  <c r="A98" i="2"/>
  <c r="B98" i="2"/>
  <c r="C98" i="2"/>
  <c r="A99" i="2"/>
  <c r="B99" i="2"/>
  <c r="C99" i="2"/>
  <c r="A100" i="2"/>
  <c r="B100" i="2"/>
  <c r="C100" i="2"/>
  <c r="A101" i="2"/>
  <c r="B101" i="2"/>
  <c r="C101" i="2"/>
  <c r="A102" i="2"/>
  <c r="B102" i="2"/>
  <c r="C102" i="2"/>
  <c r="F155" i="3"/>
  <c r="E127" i="17" s="1"/>
  <c r="F154" i="3"/>
  <c r="E126" i="17" s="1"/>
  <c r="F153" i="3"/>
  <c r="E125" i="17" s="1"/>
  <c r="F152" i="3"/>
  <c r="E124" i="17" s="1"/>
  <c r="F151" i="3"/>
  <c r="E123" i="17" s="1"/>
  <c r="F150" i="3"/>
  <c r="E122" i="17" s="1"/>
  <c r="F149" i="3"/>
  <c r="E121" i="17" s="1"/>
  <c r="F148" i="3"/>
  <c r="E120" i="17" s="1"/>
  <c r="F147" i="3"/>
  <c r="E119" i="17" s="1"/>
  <c r="F146" i="3"/>
  <c r="E118" i="17" s="1"/>
  <c r="F145" i="3"/>
  <c r="E117" i="17" s="1"/>
  <c r="F144" i="3"/>
  <c r="E116" i="17" s="1"/>
  <c r="F143" i="3"/>
  <c r="E115" i="17" s="1"/>
  <c r="F142" i="3"/>
  <c r="E114" i="17" s="1"/>
  <c r="F141" i="3"/>
  <c r="E113" i="17" s="1"/>
  <c r="F140" i="3"/>
  <c r="E112" i="17" s="1"/>
  <c r="F139" i="3"/>
  <c r="E111" i="17" s="1"/>
  <c r="F138" i="3"/>
  <c r="E110" i="17" s="1"/>
  <c r="F137" i="3"/>
  <c r="E109" i="17" s="1"/>
  <c r="F136" i="3"/>
  <c r="E108" i="17" s="1"/>
  <c r="F135" i="3"/>
  <c r="E107" i="17" s="1"/>
  <c r="F134" i="3"/>
  <c r="E106" i="17" s="1"/>
  <c r="F133" i="3"/>
  <c r="E105" i="17" s="1"/>
  <c r="F132" i="3"/>
  <c r="E104" i="17" s="1"/>
  <c r="F131" i="3"/>
  <c r="E103" i="17" s="1"/>
  <c r="F130" i="3"/>
  <c r="E102" i="17" s="1"/>
  <c r="F129" i="3"/>
  <c r="E101" i="17" s="1"/>
  <c r="F128" i="3"/>
  <c r="E100" i="17" s="1"/>
  <c r="F127" i="3"/>
  <c r="E99" i="17" s="1"/>
  <c r="F126" i="3"/>
  <c r="E98" i="17" s="1"/>
  <c r="F125" i="3"/>
  <c r="E97" i="17" s="1"/>
  <c r="F124" i="3"/>
  <c r="E96" i="17" s="1"/>
  <c r="F123" i="3"/>
  <c r="E95" i="17" s="1"/>
  <c r="F122" i="3"/>
  <c r="E94" i="17" s="1"/>
  <c r="F121" i="3"/>
  <c r="E93" i="17" s="1"/>
  <c r="F120" i="3"/>
  <c r="E92" i="17" s="1"/>
  <c r="F119" i="3"/>
  <c r="E91" i="17" s="1"/>
  <c r="F118" i="3"/>
  <c r="E90" i="17" s="1"/>
  <c r="F117" i="3"/>
  <c r="E89" i="17" s="1"/>
  <c r="F116" i="3"/>
  <c r="E88" i="17" s="1"/>
  <c r="F115" i="3"/>
  <c r="E87" i="17" s="1"/>
  <c r="F114" i="3"/>
  <c r="E86" i="17" s="1"/>
  <c r="F113" i="3"/>
  <c r="E85" i="17" s="1"/>
  <c r="F112" i="3"/>
  <c r="E84" i="17" s="1"/>
  <c r="F111" i="3"/>
  <c r="E83" i="17" s="1"/>
  <c r="F110" i="3"/>
  <c r="E82" i="17" s="1"/>
  <c r="F109" i="3"/>
  <c r="E81" i="17" s="1"/>
  <c r="F108" i="3"/>
  <c r="E80" i="17" s="1"/>
  <c r="F107" i="3"/>
  <c r="E79" i="17" s="1"/>
  <c r="F106" i="3"/>
  <c r="E78" i="17" s="1"/>
  <c r="F105" i="3"/>
  <c r="E77" i="17" s="1"/>
  <c r="F104" i="3"/>
  <c r="E76" i="17" s="1"/>
  <c r="F103" i="3"/>
  <c r="E75" i="17" s="1"/>
  <c r="F102" i="3"/>
  <c r="E74" i="17" s="1"/>
  <c r="F101" i="3"/>
  <c r="E73" i="17" s="1"/>
  <c r="F100" i="3"/>
  <c r="E72" i="17" s="1"/>
  <c r="F99" i="3"/>
  <c r="E71" i="17" s="1"/>
  <c r="F98" i="3"/>
  <c r="E70" i="17" s="1"/>
  <c r="F97" i="3"/>
  <c r="E69" i="17" s="1"/>
  <c r="F96" i="3"/>
  <c r="E68" i="17" s="1"/>
  <c r="F95" i="3"/>
  <c r="E67" i="17" s="1"/>
  <c r="F94" i="3"/>
  <c r="E66" i="17" s="1"/>
  <c r="F93" i="3"/>
  <c r="E65" i="17" s="1"/>
  <c r="F92" i="3"/>
  <c r="E64" i="17" s="1"/>
  <c r="F91" i="3"/>
  <c r="E63" i="17" s="1"/>
  <c r="F90" i="3"/>
  <c r="E62" i="17" s="1"/>
  <c r="F89" i="3"/>
  <c r="E61" i="17" s="1"/>
  <c r="F88" i="3"/>
  <c r="E60" i="17" s="1"/>
  <c r="F87" i="3"/>
  <c r="E59" i="17" s="1"/>
  <c r="F86" i="3"/>
  <c r="E58" i="17" s="1"/>
  <c r="F85" i="3"/>
  <c r="E57" i="17" s="1"/>
  <c r="F84" i="3"/>
  <c r="E56" i="17" s="1"/>
  <c r="F83" i="3"/>
  <c r="E55" i="17" s="1"/>
  <c r="F82" i="3"/>
  <c r="E54" i="17" s="1"/>
  <c r="F81" i="3"/>
  <c r="E53" i="17" s="1"/>
  <c r="F80" i="3"/>
  <c r="E52" i="17" s="1"/>
  <c r="F79" i="3"/>
  <c r="E51" i="17" s="1"/>
  <c r="F78" i="3"/>
  <c r="E50" i="17" s="1"/>
  <c r="F77" i="3"/>
  <c r="E49" i="17" s="1"/>
  <c r="F76" i="3"/>
  <c r="E48" i="17" s="1"/>
  <c r="F75" i="3"/>
  <c r="E47" i="17" s="1"/>
  <c r="F74" i="3"/>
  <c r="E46" i="17" s="1"/>
  <c r="F73" i="3"/>
  <c r="E45" i="17" s="1"/>
  <c r="F72" i="3"/>
  <c r="E44" i="17" s="1"/>
  <c r="F71" i="3"/>
  <c r="E43" i="17" s="1"/>
  <c r="F70" i="3"/>
  <c r="E42" i="17" s="1"/>
  <c r="F69" i="3"/>
  <c r="E41" i="17" s="1"/>
  <c r="F68" i="3"/>
  <c r="E40" i="17" s="1"/>
  <c r="F67" i="3"/>
  <c r="E39" i="17" s="1"/>
  <c r="F66" i="3"/>
  <c r="E38" i="17" s="1"/>
  <c r="F65" i="3"/>
  <c r="E37" i="17" s="1"/>
  <c r="F64" i="3"/>
  <c r="E36" i="17" s="1"/>
  <c r="F63" i="3"/>
  <c r="E35" i="17" s="1"/>
  <c r="F62" i="3"/>
  <c r="E34" i="17" s="1"/>
  <c r="F61" i="3"/>
  <c r="E33" i="17" s="1"/>
  <c r="F60" i="3"/>
  <c r="E32" i="17" s="1"/>
  <c r="F59" i="3"/>
  <c r="E31" i="17" s="1"/>
  <c r="F58" i="3"/>
  <c r="E30" i="17" s="1"/>
  <c r="F57" i="3"/>
  <c r="E29" i="17" s="1"/>
  <c r="C37" i="17"/>
  <c r="J37" i="17" s="1"/>
  <c r="D13" i="2"/>
  <c r="R13" i="2" s="1"/>
  <c r="D12" i="2"/>
  <c r="R12" i="2" s="1"/>
  <c r="D11" i="2"/>
  <c r="D29" i="4"/>
  <c r="I538" i="4"/>
  <c r="L538" i="4" s="1"/>
  <c r="I537" i="4"/>
  <c r="L537" i="4" s="1"/>
  <c r="I536" i="4"/>
  <c r="L536" i="4" s="1"/>
  <c r="I535" i="4"/>
  <c r="L535" i="4" s="1"/>
  <c r="I534" i="4"/>
  <c r="L534" i="4" s="1"/>
  <c r="I533" i="4"/>
  <c r="L533" i="4" s="1"/>
  <c r="I532" i="4"/>
  <c r="L532" i="4" s="1"/>
  <c r="I531" i="4"/>
  <c r="L531" i="4" s="1"/>
  <c r="I530" i="4"/>
  <c r="L530" i="4" s="1"/>
  <c r="I529" i="4"/>
  <c r="L529" i="4" s="1"/>
  <c r="I528" i="4"/>
  <c r="L528" i="4" s="1"/>
  <c r="I527" i="4"/>
  <c r="L527" i="4" s="1"/>
  <c r="I526" i="4"/>
  <c r="L526" i="4" s="1"/>
  <c r="I525" i="4"/>
  <c r="L525" i="4" s="1"/>
  <c r="I524" i="4"/>
  <c r="L524" i="4" s="1"/>
  <c r="I523" i="4"/>
  <c r="L523" i="4" s="1"/>
  <c r="I522" i="4"/>
  <c r="L522" i="4" s="1"/>
  <c r="I521" i="4"/>
  <c r="L521" i="4" s="1"/>
  <c r="I520" i="4"/>
  <c r="L520" i="4" s="1"/>
  <c r="I519" i="4"/>
  <c r="L519" i="4" s="1"/>
  <c r="I518" i="4"/>
  <c r="L518" i="4" s="1"/>
  <c r="I517" i="4"/>
  <c r="L517" i="4" s="1"/>
  <c r="I516" i="4"/>
  <c r="L516" i="4" s="1"/>
  <c r="I515" i="4"/>
  <c r="L515" i="4" s="1"/>
  <c r="I514" i="4"/>
  <c r="L514" i="4" s="1"/>
  <c r="I513" i="4"/>
  <c r="L513" i="4" s="1"/>
  <c r="I512" i="4"/>
  <c r="L512" i="4" s="1"/>
  <c r="I511" i="4"/>
  <c r="L511" i="4" s="1"/>
  <c r="I510" i="4"/>
  <c r="L510" i="4" s="1"/>
  <c r="I509" i="4"/>
  <c r="L509" i="4" s="1"/>
  <c r="I508" i="4"/>
  <c r="L508" i="4" s="1"/>
  <c r="I507" i="4"/>
  <c r="L507" i="4" s="1"/>
  <c r="I506" i="4"/>
  <c r="L506" i="4" s="1"/>
  <c r="I505" i="4"/>
  <c r="L505" i="4" s="1"/>
  <c r="I504" i="4"/>
  <c r="L504" i="4" s="1"/>
  <c r="I503" i="4"/>
  <c r="L503" i="4" s="1"/>
  <c r="I502" i="4"/>
  <c r="L502" i="4" s="1"/>
  <c r="I501" i="4"/>
  <c r="L501" i="4" s="1"/>
  <c r="I500" i="4"/>
  <c r="L500" i="4" s="1"/>
  <c r="I499" i="4"/>
  <c r="L499" i="4" s="1"/>
  <c r="I498" i="4"/>
  <c r="L498" i="4" s="1"/>
  <c r="I497" i="4"/>
  <c r="L497" i="4" s="1"/>
  <c r="I496" i="4"/>
  <c r="L496" i="4" s="1"/>
  <c r="I495" i="4"/>
  <c r="L495" i="4" s="1"/>
  <c r="I494" i="4"/>
  <c r="L494" i="4" s="1"/>
  <c r="I493" i="4"/>
  <c r="L493" i="4" s="1"/>
  <c r="I492" i="4"/>
  <c r="L492" i="4" s="1"/>
  <c r="I491" i="4"/>
  <c r="L491" i="4" s="1"/>
  <c r="I490" i="4"/>
  <c r="L490" i="4" s="1"/>
  <c r="B538" i="4"/>
  <c r="B537" i="4"/>
  <c r="B536" i="4"/>
  <c r="B535" i="4"/>
  <c r="B534" i="4"/>
  <c r="B533" i="4"/>
  <c r="B532" i="4"/>
  <c r="B531" i="4"/>
  <c r="B530" i="4"/>
  <c r="B529" i="4"/>
  <c r="B528" i="4"/>
  <c r="B527" i="4"/>
  <c r="B526" i="4"/>
  <c r="B525" i="4"/>
  <c r="B524" i="4"/>
  <c r="B523" i="4"/>
  <c r="B522" i="4"/>
  <c r="B521" i="4"/>
  <c r="B520" i="4"/>
  <c r="B519" i="4"/>
  <c r="B518" i="4"/>
  <c r="B517" i="4"/>
  <c r="B516" i="4"/>
  <c r="B515" i="4"/>
  <c r="B514" i="4"/>
  <c r="B513" i="4"/>
  <c r="B512" i="4"/>
  <c r="B511" i="4"/>
  <c r="B510" i="4"/>
  <c r="B509" i="4"/>
  <c r="B508" i="4"/>
  <c r="B507" i="4"/>
  <c r="B506" i="4"/>
  <c r="B505" i="4"/>
  <c r="B504" i="4"/>
  <c r="B503" i="4"/>
  <c r="B502" i="4"/>
  <c r="B501" i="4"/>
  <c r="B500" i="4"/>
  <c r="B499" i="4"/>
  <c r="B498" i="4"/>
  <c r="B497" i="4"/>
  <c r="B496" i="4"/>
  <c r="B495" i="4"/>
  <c r="B494" i="4"/>
  <c r="B493" i="4"/>
  <c r="B492" i="4"/>
  <c r="B491" i="4"/>
  <c r="B490" i="4"/>
  <c r="I480" i="4"/>
  <c r="L480" i="4" s="1"/>
  <c r="I479" i="4"/>
  <c r="L479" i="4" s="1"/>
  <c r="I478" i="4"/>
  <c r="L478" i="4" s="1"/>
  <c r="I477" i="4"/>
  <c r="L477" i="4" s="1"/>
  <c r="I476" i="4"/>
  <c r="L476" i="4" s="1"/>
  <c r="I475" i="4"/>
  <c r="L475" i="4" s="1"/>
  <c r="I474" i="4"/>
  <c r="L474" i="4" s="1"/>
  <c r="I473" i="4"/>
  <c r="L473" i="4" s="1"/>
  <c r="I472" i="4"/>
  <c r="L472" i="4" s="1"/>
  <c r="I471" i="4"/>
  <c r="L471" i="4" s="1"/>
  <c r="I470" i="4"/>
  <c r="L470" i="4" s="1"/>
  <c r="I469" i="4"/>
  <c r="L469" i="4" s="1"/>
  <c r="I468" i="4"/>
  <c r="L468" i="4" s="1"/>
  <c r="I467" i="4"/>
  <c r="L467" i="4" s="1"/>
  <c r="I466" i="4"/>
  <c r="L466" i="4" s="1"/>
  <c r="I465" i="4"/>
  <c r="L465" i="4" s="1"/>
  <c r="I464" i="4"/>
  <c r="L464" i="4" s="1"/>
  <c r="I463" i="4"/>
  <c r="L463" i="4" s="1"/>
  <c r="I462" i="4"/>
  <c r="L462" i="4" s="1"/>
  <c r="I461" i="4"/>
  <c r="L461" i="4" s="1"/>
  <c r="I460" i="4"/>
  <c r="L460" i="4" s="1"/>
  <c r="I459" i="4"/>
  <c r="L459" i="4" s="1"/>
  <c r="I458" i="4"/>
  <c r="L458" i="4" s="1"/>
  <c r="I457" i="4"/>
  <c r="L457" i="4" s="1"/>
  <c r="I456" i="4"/>
  <c r="L456" i="4" s="1"/>
  <c r="I455" i="4"/>
  <c r="L455" i="4" s="1"/>
  <c r="I454" i="4"/>
  <c r="L454" i="4" s="1"/>
  <c r="I453" i="4"/>
  <c r="L453" i="4" s="1"/>
  <c r="I452" i="4"/>
  <c r="L452" i="4" s="1"/>
  <c r="I451" i="4"/>
  <c r="L451" i="4" s="1"/>
  <c r="I450" i="4"/>
  <c r="L450" i="4" s="1"/>
  <c r="I449" i="4"/>
  <c r="L449" i="4" s="1"/>
  <c r="I448" i="4"/>
  <c r="L448" i="4" s="1"/>
  <c r="I447" i="4"/>
  <c r="L447" i="4" s="1"/>
  <c r="I446" i="4"/>
  <c r="L446" i="4" s="1"/>
  <c r="I445" i="4"/>
  <c r="L445" i="4" s="1"/>
  <c r="I444" i="4"/>
  <c r="L444" i="4" s="1"/>
  <c r="I443" i="4"/>
  <c r="L443" i="4" s="1"/>
  <c r="I442" i="4"/>
  <c r="L442" i="4" s="1"/>
  <c r="I441" i="4"/>
  <c r="L441" i="4" s="1"/>
  <c r="I440" i="4"/>
  <c r="L440" i="4" s="1"/>
  <c r="I439" i="4"/>
  <c r="L439" i="4" s="1"/>
  <c r="I438" i="4"/>
  <c r="L438" i="4" s="1"/>
  <c r="I437" i="4"/>
  <c r="L437" i="4" s="1"/>
  <c r="I436" i="4"/>
  <c r="L436" i="4" s="1"/>
  <c r="I435" i="4"/>
  <c r="L435" i="4" s="1"/>
  <c r="I434" i="4"/>
  <c r="L434" i="4" s="1"/>
  <c r="I433" i="4"/>
  <c r="L433" i="4" s="1"/>
  <c r="I432" i="4"/>
  <c r="L432" i="4" s="1"/>
  <c r="B480" i="4"/>
  <c r="B479" i="4"/>
  <c r="B478" i="4"/>
  <c r="B477" i="4"/>
  <c r="B476" i="4"/>
  <c r="B475" i="4"/>
  <c r="B474" i="4"/>
  <c r="B473" i="4"/>
  <c r="B472" i="4"/>
  <c r="B471" i="4"/>
  <c r="B470" i="4"/>
  <c r="B469" i="4"/>
  <c r="B468" i="4"/>
  <c r="B467" i="4"/>
  <c r="B466" i="4"/>
  <c r="B465" i="4"/>
  <c r="B464" i="4"/>
  <c r="B463" i="4"/>
  <c r="B462" i="4"/>
  <c r="B461" i="4"/>
  <c r="B460" i="4"/>
  <c r="B459" i="4"/>
  <c r="B458" i="4"/>
  <c r="B457" i="4"/>
  <c r="B456" i="4"/>
  <c r="B455" i="4"/>
  <c r="B454" i="4"/>
  <c r="B453" i="4"/>
  <c r="B452" i="4"/>
  <c r="B451" i="4"/>
  <c r="B450" i="4"/>
  <c r="B449" i="4"/>
  <c r="B448" i="4"/>
  <c r="B447" i="4"/>
  <c r="B446" i="4"/>
  <c r="B445" i="4"/>
  <c r="B444" i="4"/>
  <c r="B443" i="4"/>
  <c r="B442" i="4"/>
  <c r="B441" i="4"/>
  <c r="B440" i="4"/>
  <c r="B439" i="4"/>
  <c r="B438" i="4"/>
  <c r="B437" i="4"/>
  <c r="B436" i="4"/>
  <c r="B435" i="4"/>
  <c r="B434" i="4"/>
  <c r="B433" i="4"/>
  <c r="B432" i="4"/>
  <c r="I364" i="4"/>
  <c r="N364" i="4" s="1"/>
  <c r="I363" i="4"/>
  <c r="N363" i="4" s="1"/>
  <c r="I362" i="4"/>
  <c r="N362" i="4" s="1"/>
  <c r="I361" i="4"/>
  <c r="N361" i="4" s="1"/>
  <c r="I360" i="4"/>
  <c r="N360" i="4" s="1"/>
  <c r="I359" i="4"/>
  <c r="N359" i="4" s="1"/>
  <c r="I358" i="4"/>
  <c r="N358" i="4" s="1"/>
  <c r="I357" i="4"/>
  <c r="N357" i="4" s="1"/>
  <c r="I356" i="4"/>
  <c r="N356" i="4" s="1"/>
  <c r="I355" i="4"/>
  <c r="N355" i="4" s="1"/>
  <c r="I354" i="4"/>
  <c r="N354" i="4" s="1"/>
  <c r="I353" i="4"/>
  <c r="N353" i="4" s="1"/>
  <c r="I352" i="4"/>
  <c r="N352" i="4" s="1"/>
  <c r="I351" i="4"/>
  <c r="L351" i="4" s="1"/>
  <c r="I350" i="4"/>
  <c r="N350" i="4" s="1"/>
  <c r="I349" i="4"/>
  <c r="N349" i="4" s="1"/>
  <c r="I348" i="4"/>
  <c r="N348" i="4" s="1"/>
  <c r="I347" i="4"/>
  <c r="N347" i="4" s="1"/>
  <c r="I346" i="4"/>
  <c r="N346" i="4" s="1"/>
  <c r="I345" i="4"/>
  <c r="N345" i="4" s="1"/>
  <c r="I344" i="4"/>
  <c r="N344" i="4" s="1"/>
  <c r="I343" i="4"/>
  <c r="N343" i="4" s="1"/>
  <c r="I342" i="4"/>
  <c r="N342" i="4" s="1"/>
  <c r="I341" i="4"/>
  <c r="N341" i="4" s="1"/>
  <c r="I340" i="4"/>
  <c r="N340" i="4" s="1"/>
  <c r="I339" i="4"/>
  <c r="N339" i="4" s="1"/>
  <c r="I338" i="4"/>
  <c r="N338" i="4" s="1"/>
  <c r="I337" i="4"/>
  <c r="M337" i="4" s="1"/>
  <c r="I336" i="4"/>
  <c r="N336" i="4" s="1"/>
  <c r="I335" i="4"/>
  <c r="N335" i="4" s="1"/>
  <c r="I334" i="4"/>
  <c r="N334" i="4" s="1"/>
  <c r="I333" i="4"/>
  <c r="N333" i="4" s="1"/>
  <c r="I332" i="4"/>
  <c r="N332" i="4" s="1"/>
  <c r="I331" i="4"/>
  <c r="N331" i="4" s="1"/>
  <c r="I330" i="4"/>
  <c r="N330" i="4" s="1"/>
  <c r="I329" i="4"/>
  <c r="N329" i="4" s="1"/>
  <c r="I328" i="4"/>
  <c r="N328" i="4" s="1"/>
  <c r="I327" i="4"/>
  <c r="N327" i="4" s="1"/>
  <c r="I326" i="4"/>
  <c r="N326" i="4" s="1"/>
  <c r="I325" i="4"/>
  <c r="N325" i="4" s="1"/>
  <c r="I324" i="4"/>
  <c r="N324" i="4" s="1"/>
  <c r="I323" i="4"/>
  <c r="M323" i="4" s="1"/>
  <c r="I322" i="4"/>
  <c r="N322" i="4" s="1"/>
  <c r="I321" i="4"/>
  <c r="N321" i="4" s="1"/>
  <c r="I320" i="4"/>
  <c r="N320" i="4" s="1"/>
  <c r="I319" i="4"/>
  <c r="N319" i="4" s="1"/>
  <c r="I318" i="4"/>
  <c r="N318" i="4" s="1"/>
  <c r="I317" i="4"/>
  <c r="N317" i="4" s="1"/>
  <c r="I316" i="4"/>
  <c r="N316" i="4" s="1"/>
  <c r="B364" i="4"/>
  <c r="B363" i="4"/>
  <c r="B362" i="4"/>
  <c r="B361" i="4"/>
  <c r="B360" i="4"/>
  <c r="B359" i="4"/>
  <c r="B358" i="4"/>
  <c r="B357" i="4"/>
  <c r="B356" i="4"/>
  <c r="B355" i="4"/>
  <c r="B354" i="4"/>
  <c r="B353" i="4"/>
  <c r="B352" i="4"/>
  <c r="B351" i="4"/>
  <c r="B350" i="4"/>
  <c r="B349" i="4"/>
  <c r="B348" i="4"/>
  <c r="B347" i="4"/>
  <c r="B346" i="4"/>
  <c r="B345" i="4"/>
  <c r="B344" i="4"/>
  <c r="D344" i="4" s="1"/>
  <c r="B343" i="4"/>
  <c r="B342" i="4"/>
  <c r="B341" i="4"/>
  <c r="B340" i="4"/>
  <c r="D340" i="4" s="1"/>
  <c r="B339" i="4"/>
  <c r="B338" i="4"/>
  <c r="B337" i="4"/>
  <c r="B336" i="4"/>
  <c r="B335" i="4"/>
  <c r="B334" i="4"/>
  <c r="B333" i="4"/>
  <c r="B332" i="4"/>
  <c r="B331" i="4"/>
  <c r="B330" i="4"/>
  <c r="B329" i="4"/>
  <c r="B328" i="4"/>
  <c r="B327" i="4"/>
  <c r="B326" i="4"/>
  <c r="B325" i="4"/>
  <c r="B324" i="4"/>
  <c r="B323" i="4"/>
  <c r="B322" i="4"/>
  <c r="B321" i="4"/>
  <c r="F321" i="4" s="1"/>
  <c r="B320" i="4"/>
  <c r="B319" i="4"/>
  <c r="B318" i="4"/>
  <c r="B317" i="4"/>
  <c r="B316" i="4"/>
  <c r="I306" i="4"/>
  <c r="N306" i="4" s="1"/>
  <c r="I305" i="4"/>
  <c r="L305" i="4" s="1"/>
  <c r="I304" i="4"/>
  <c r="N304" i="4" s="1"/>
  <c r="I303" i="4"/>
  <c r="N303" i="4" s="1"/>
  <c r="I302" i="4"/>
  <c r="N302" i="4" s="1"/>
  <c r="I301" i="4"/>
  <c r="N301" i="4" s="1"/>
  <c r="I300" i="4"/>
  <c r="N300" i="4" s="1"/>
  <c r="I299" i="4"/>
  <c r="N299" i="4" s="1"/>
  <c r="I298" i="4"/>
  <c r="N298" i="4" s="1"/>
  <c r="I297" i="4"/>
  <c r="N297" i="4" s="1"/>
  <c r="I296" i="4"/>
  <c r="N296" i="4" s="1"/>
  <c r="I295" i="4"/>
  <c r="N295" i="4" s="1"/>
  <c r="I294" i="4"/>
  <c r="N294" i="4" s="1"/>
  <c r="I293" i="4"/>
  <c r="N293" i="4" s="1"/>
  <c r="I292" i="4"/>
  <c r="N292" i="4" s="1"/>
  <c r="I291" i="4"/>
  <c r="M291" i="4" s="1"/>
  <c r="I290" i="4"/>
  <c r="N290" i="4" s="1"/>
  <c r="I289" i="4"/>
  <c r="N289" i="4" s="1"/>
  <c r="I288" i="4"/>
  <c r="N288" i="4" s="1"/>
  <c r="I287" i="4"/>
  <c r="N287" i="4" s="1"/>
  <c r="I286" i="4"/>
  <c r="N286" i="4" s="1"/>
  <c r="I285" i="4"/>
  <c r="N285" i="4" s="1"/>
  <c r="I284" i="4"/>
  <c r="N284" i="4" s="1"/>
  <c r="I283" i="4"/>
  <c r="N283" i="4" s="1"/>
  <c r="I282" i="4"/>
  <c r="N282" i="4" s="1"/>
  <c r="I281" i="4"/>
  <c r="N281" i="4" s="1"/>
  <c r="I280" i="4"/>
  <c r="N280" i="4" s="1"/>
  <c r="I279" i="4"/>
  <c r="N279" i="4" s="1"/>
  <c r="I278" i="4"/>
  <c r="N278" i="4" s="1"/>
  <c r="I277" i="4"/>
  <c r="N277" i="4" s="1"/>
  <c r="I276" i="4"/>
  <c r="N276" i="4" s="1"/>
  <c r="I275" i="4"/>
  <c r="N275" i="4" s="1"/>
  <c r="I274" i="4"/>
  <c r="N274" i="4" s="1"/>
  <c r="I273" i="4"/>
  <c r="N273" i="4" s="1"/>
  <c r="I272" i="4"/>
  <c r="N272" i="4" s="1"/>
  <c r="I271" i="4"/>
  <c r="N271" i="4" s="1"/>
  <c r="I270" i="4"/>
  <c r="N270" i="4" s="1"/>
  <c r="I269" i="4"/>
  <c r="N269" i="4" s="1"/>
  <c r="I268" i="4"/>
  <c r="N268" i="4" s="1"/>
  <c r="I267" i="4"/>
  <c r="N267" i="4" s="1"/>
  <c r="I266" i="4"/>
  <c r="N266" i="4" s="1"/>
  <c r="I265" i="4"/>
  <c r="N265" i="4" s="1"/>
  <c r="I264" i="4"/>
  <c r="N264" i="4" s="1"/>
  <c r="I263" i="4"/>
  <c r="N263" i="4" s="1"/>
  <c r="I262" i="4"/>
  <c r="N262" i="4" s="1"/>
  <c r="I261" i="4"/>
  <c r="N261" i="4" s="1"/>
  <c r="I260" i="4"/>
  <c r="N260" i="4" s="1"/>
  <c r="I259" i="4"/>
  <c r="N259" i="4" s="1"/>
  <c r="I258" i="4"/>
  <c r="N258" i="4" s="1"/>
  <c r="B306" i="4"/>
  <c r="B305" i="4"/>
  <c r="B304" i="4"/>
  <c r="B303" i="4"/>
  <c r="B302" i="4"/>
  <c r="B301" i="4"/>
  <c r="E301" i="4" s="1"/>
  <c r="B300" i="4"/>
  <c r="B299" i="4"/>
  <c r="E299" i="4" s="1"/>
  <c r="B298" i="4"/>
  <c r="B297" i="4"/>
  <c r="B296" i="4"/>
  <c r="B295" i="4"/>
  <c r="B294" i="4"/>
  <c r="B293" i="4"/>
  <c r="B292" i="4"/>
  <c r="B291" i="4"/>
  <c r="B290" i="4"/>
  <c r="B289" i="4"/>
  <c r="B288" i="4"/>
  <c r="B287" i="4"/>
  <c r="B286" i="4"/>
  <c r="B285" i="4"/>
  <c r="B284" i="4"/>
  <c r="B283" i="4"/>
  <c r="B282" i="4"/>
  <c r="B281" i="4"/>
  <c r="B280" i="4"/>
  <c r="B279" i="4"/>
  <c r="B278" i="4"/>
  <c r="B277" i="4"/>
  <c r="B276" i="4"/>
  <c r="B275" i="4"/>
  <c r="B274" i="4"/>
  <c r="B273" i="4"/>
  <c r="B272" i="4"/>
  <c r="B271" i="4"/>
  <c r="B270" i="4"/>
  <c r="B269" i="4"/>
  <c r="B268" i="4"/>
  <c r="B267" i="4"/>
  <c r="B266" i="4"/>
  <c r="B265" i="4"/>
  <c r="B264" i="4"/>
  <c r="B263" i="4"/>
  <c r="B262" i="4"/>
  <c r="B261" i="4"/>
  <c r="B260" i="4"/>
  <c r="B259" i="4"/>
  <c r="B258" i="4"/>
  <c r="H247" i="4"/>
  <c r="H246" i="4"/>
  <c r="H245" i="4"/>
  <c r="H244" i="4"/>
  <c r="H243" i="4"/>
  <c r="H242" i="4"/>
  <c r="H241" i="4"/>
  <c r="H240" i="4"/>
  <c r="H239" i="4"/>
  <c r="H238" i="4"/>
  <c r="H237" i="4"/>
  <c r="K237" i="4" s="1"/>
  <c r="H236" i="4"/>
  <c r="H235" i="4"/>
  <c r="H234" i="4"/>
  <c r="H233" i="4"/>
  <c r="H232" i="4"/>
  <c r="H231" i="4"/>
  <c r="L231" i="4" s="1"/>
  <c r="H230" i="4"/>
  <c r="H229" i="4"/>
  <c r="H228" i="4"/>
  <c r="H227" i="4"/>
  <c r="H226" i="4"/>
  <c r="H225" i="4"/>
  <c r="L225" i="4" s="1"/>
  <c r="H224" i="4"/>
  <c r="H223" i="4"/>
  <c r="H222" i="4"/>
  <c r="H221" i="4"/>
  <c r="H220" i="4"/>
  <c r="H219" i="4"/>
  <c r="H218" i="4"/>
  <c r="K218" i="4" s="1"/>
  <c r="H217" i="4"/>
  <c r="H216" i="4"/>
  <c r="H215" i="4"/>
  <c r="H214" i="4"/>
  <c r="H213" i="4"/>
  <c r="H212" i="4"/>
  <c r="H211" i="4"/>
  <c r="H210" i="4"/>
  <c r="H209" i="4"/>
  <c r="H208" i="4"/>
  <c r="H207" i="4"/>
  <c r="H206" i="4"/>
  <c r="H205" i="4"/>
  <c r="H204" i="4"/>
  <c r="H203" i="4"/>
  <c r="H202" i="4"/>
  <c r="H201" i="4"/>
  <c r="H200" i="4"/>
  <c r="H199" i="4"/>
  <c r="B247" i="4"/>
  <c r="E247" i="4" s="1"/>
  <c r="B246" i="4"/>
  <c r="B245" i="4"/>
  <c r="B244" i="4"/>
  <c r="B243" i="4"/>
  <c r="B242" i="4"/>
  <c r="B241" i="4"/>
  <c r="B240" i="4"/>
  <c r="B239" i="4"/>
  <c r="D239" i="4" s="1"/>
  <c r="B238" i="4"/>
  <c r="B237" i="4"/>
  <c r="B236" i="4"/>
  <c r="B235" i="4"/>
  <c r="B234" i="4"/>
  <c r="B233" i="4"/>
  <c r="B232" i="4"/>
  <c r="B231" i="4"/>
  <c r="B230" i="4"/>
  <c r="B229" i="4"/>
  <c r="B228" i="4"/>
  <c r="B227" i="4"/>
  <c r="B226" i="4"/>
  <c r="B225" i="4"/>
  <c r="B224" i="4"/>
  <c r="B223" i="4"/>
  <c r="B222" i="4"/>
  <c r="B221" i="4"/>
  <c r="B220" i="4"/>
  <c r="B219" i="4"/>
  <c r="B218" i="4"/>
  <c r="B217" i="4"/>
  <c r="B216" i="4"/>
  <c r="B215" i="4"/>
  <c r="B214" i="4"/>
  <c r="D214" i="4" s="1"/>
  <c r="B213" i="4"/>
  <c r="B212" i="4"/>
  <c r="B211" i="4"/>
  <c r="B210" i="4"/>
  <c r="B209" i="4"/>
  <c r="B208" i="4"/>
  <c r="B207" i="4"/>
  <c r="B206" i="4"/>
  <c r="B205" i="4"/>
  <c r="B204" i="4"/>
  <c r="B203" i="4"/>
  <c r="B202" i="4"/>
  <c r="B201" i="4"/>
  <c r="B200" i="4"/>
  <c r="B199" i="4"/>
  <c r="M189" i="4"/>
  <c r="V189" i="4" s="1"/>
  <c r="M188" i="4"/>
  <c r="U188" i="4" s="1"/>
  <c r="M187" i="4"/>
  <c r="V187" i="4" s="1"/>
  <c r="M186" i="4"/>
  <c r="V186" i="4" s="1"/>
  <c r="M185" i="4"/>
  <c r="P185" i="4" s="1"/>
  <c r="M184" i="4"/>
  <c r="V184" i="4" s="1"/>
  <c r="M183" i="4"/>
  <c r="O183" i="4" s="1"/>
  <c r="M182" i="4"/>
  <c r="V182" i="4" s="1"/>
  <c r="M181" i="4"/>
  <c r="Q181" i="4" s="1"/>
  <c r="M180" i="4"/>
  <c r="V180" i="4" s="1"/>
  <c r="M179" i="4"/>
  <c r="O179" i="4" s="1"/>
  <c r="M178" i="4"/>
  <c r="O178" i="4" s="1"/>
  <c r="M177" i="4"/>
  <c r="U177" i="4" s="1"/>
  <c r="M176" i="4"/>
  <c r="Q176" i="4" s="1"/>
  <c r="M175" i="4"/>
  <c r="V175" i="4" s="1"/>
  <c r="M174" i="4"/>
  <c r="P174" i="4" s="1"/>
  <c r="M173" i="4"/>
  <c r="V173" i="4" s="1"/>
  <c r="M172" i="4"/>
  <c r="V172" i="4" s="1"/>
  <c r="M171" i="4"/>
  <c r="V171" i="4" s="1"/>
  <c r="M170" i="4"/>
  <c r="Q170" i="4" s="1"/>
  <c r="M169" i="4"/>
  <c r="T169" i="4" s="1"/>
  <c r="M168" i="4"/>
  <c r="S168" i="4" s="1"/>
  <c r="M167" i="4"/>
  <c r="P167" i="4" s="1"/>
  <c r="M166" i="4"/>
  <c r="V166" i="4" s="1"/>
  <c r="M165" i="4"/>
  <c r="Q165" i="4" s="1"/>
  <c r="M164" i="4"/>
  <c r="V164" i="4" s="1"/>
  <c r="M163" i="4"/>
  <c r="V163" i="4" s="1"/>
  <c r="M162" i="4"/>
  <c r="V162" i="4" s="1"/>
  <c r="M161" i="4"/>
  <c r="R161" i="4" s="1"/>
  <c r="M160" i="4"/>
  <c r="T160" i="4" s="1"/>
  <c r="M159" i="4"/>
  <c r="V159" i="4" s="1"/>
  <c r="M158" i="4"/>
  <c r="P158" i="4" s="1"/>
  <c r="M157" i="4"/>
  <c r="V157" i="4" s="1"/>
  <c r="M156" i="4"/>
  <c r="V156" i="4" s="1"/>
  <c r="M155" i="4"/>
  <c r="U155" i="4" s="1"/>
  <c r="M154" i="4"/>
  <c r="R154" i="4" s="1"/>
  <c r="M153" i="4"/>
  <c r="O153" i="4" s="1"/>
  <c r="M152" i="4"/>
  <c r="V152" i="4" s="1"/>
  <c r="M151" i="4"/>
  <c r="O151" i="4" s="1"/>
  <c r="M150" i="4"/>
  <c r="V150" i="4" s="1"/>
  <c r="M149" i="4"/>
  <c r="V149" i="4" s="1"/>
  <c r="M148" i="4"/>
  <c r="P148" i="4" s="1"/>
  <c r="M147" i="4"/>
  <c r="V147" i="4" s="1"/>
  <c r="M146" i="4"/>
  <c r="U146" i="4" s="1"/>
  <c r="M145" i="4"/>
  <c r="V145" i="4" s="1"/>
  <c r="M144" i="4"/>
  <c r="S144" i="4" s="1"/>
  <c r="M143" i="4"/>
  <c r="O143" i="4" s="1"/>
  <c r="M142" i="4"/>
  <c r="V142" i="4" s="1"/>
  <c r="M141" i="4"/>
  <c r="V141" i="4" s="1"/>
  <c r="B189" i="4"/>
  <c r="K189" i="4" s="1"/>
  <c r="B188" i="4"/>
  <c r="K188" i="4" s="1"/>
  <c r="B187" i="4"/>
  <c r="H187" i="4" s="1"/>
  <c r="B186" i="4"/>
  <c r="D186" i="4" s="1"/>
  <c r="B185" i="4"/>
  <c r="F185" i="4" s="1"/>
  <c r="B184" i="4"/>
  <c r="K184" i="4" s="1"/>
  <c r="B183" i="4"/>
  <c r="D183" i="4" s="1"/>
  <c r="B182" i="4"/>
  <c r="H182" i="4" s="1"/>
  <c r="B181" i="4"/>
  <c r="K181" i="4" s="1"/>
  <c r="B180" i="4"/>
  <c r="K180" i="4" s="1"/>
  <c r="B179" i="4"/>
  <c r="K179" i="4" s="1"/>
  <c r="B178" i="4"/>
  <c r="D178" i="4" s="1"/>
  <c r="B177" i="4"/>
  <c r="D177" i="4" s="1"/>
  <c r="B176" i="4"/>
  <c r="K176" i="4" s="1"/>
  <c r="B175" i="4"/>
  <c r="K175" i="4" s="1"/>
  <c r="B174" i="4"/>
  <c r="H174" i="4" s="1"/>
  <c r="B173" i="4"/>
  <c r="K173" i="4" s="1"/>
  <c r="B172" i="4"/>
  <c r="K172" i="4" s="1"/>
  <c r="B171" i="4"/>
  <c r="J171" i="4" s="1"/>
  <c r="B170" i="4"/>
  <c r="K170" i="4" s="1"/>
  <c r="B169" i="4"/>
  <c r="K169" i="4" s="1"/>
  <c r="B168" i="4"/>
  <c r="E168" i="4" s="1"/>
  <c r="B167" i="4"/>
  <c r="K167" i="4" s="1"/>
  <c r="B166" i="4"/>
  <c r="K166" i="4" s="1"/>
  <c r="B165" i="4"/>
  <c r="K165" i="4" s="1"/>
  <c r="B164" i="4"/>
  <c r="K164" i="4" s="1"/>
  <c r="B163" i="4"/>
  <c r="K163" i="4" s="1"/>
  <c r="B162" i="4"/>
  <c r="K162" i="4" s="1"/>
  <c r="B161" i="4"/>
  <c r="K161" i="4" s="1"/>
  <c r="B160" i="4"/>
  <c r="K160" i="4" s="1"/>
  <c r="B159" i="4"/>
  <c r="K159" i="4" s="1"/>
  <c r="B158" i="4"/>
  <c r="K158" i="4" s="1"/>
  <c r="B157" i="4"/>
  <c r="K157" i="4" s="1"/>
  <c r="B156" i="4"/>
  <c r="K156" i="4" s="1"/>
  <c r="B155" i="4"/>
  <c r="K155" i="4" s="1"/>
  <c r="B154" i="4"/>
  <c r="J154" i="4" s="1"/>
  <c r="B153" i="4"/>
  <c r="K153" i="4" s="1"/>
  <c r="B152" i="4"/>
  <c r="K152" i="4" s="1"/>
  <c r="B151" i="4"/>
  <c r="K151" i="4" s="1"/>
  <c r="B150" i="4"/>
  <c r="K150" i="4" s="1"/>
  <c r="B149" i="4"/>
  <c r="K149" i="4" s="1"/>
  <c r="B148" i="4"/>
  <c r="J148" i="4" s="1"/>
  <c r="B147" i="4"/>
  <c r="K147" i="4" s="1"/>
  <c r="B146" i="4"/>
  <c r="I146" i="4" s="1"/>
  <c r="B145" i="4"/>
  <c r="K145" i="4" s="1"/>
  <c r="B144" i="4"/>
  <c r="K144" i="4" s="1"/>
  <c r="B143" i="4"/>
  <c r="K143" i="4" s="1"/>
  <c r="B142" i="4"/>
  <c r="B141" i="4"/>
  <c r="I489" i="4"/>
  <c r="L489" i="4" s="1"/>
  <c r="B489" i="4"/>
  <c r="I431" i="4"/>
  <c r="L431" i="4" s="1"/>
  <c r="B431" i="4"/>
  <c r="I315" i="4"/>
  <c r="N315" i="4" s="1"/>
  <c r="B315" i="4"/>
  <c r="I257" i="4"/>
  <c r="N257" i="4" s="1"/>
  <c r="B257" i="4"/>
  <c r="H198" i="4"/>
  <c r="B198" i="4"/>
  <c r="M140" i="4"/>
  <c r="P140" i="4" s="1"/>
  <c r="B140" i="4"/>
  <c r="D99" i="2"/>
  <c r="E99" i="2"/>
  <c r="F99" i="2"/>
  <c r="V99" i="2" s="1"/>
  <c r="G99" i="2"/>
  <c r="H99" i="2"/>
  <c r="I99" i="2"/>
  <c r="J99" i="2"/>
  <c r="K99" i="2"/>
  <c r="L99" i="2"/>
  <c r="M99" i="2"/>
  <c r="N99" i="2"/>
  <c r="O99" i="2"/>
  <c r="P99" i="2"/>
  <c r="Q99" i="2"/>
  <c r="R99" i="2"/>
  <c r="S99" i="2"/>
  <c r="T99" i="2"/>
  <c r="U99" i="2"/>
  <c r="W99" i="2"/>
  <c r="X99" i="2"/>
  <c r="Y99" i="2"/>
  <c r="Z99" i="2"/>
  <c r="AA99" i="2"/>
  <c r="AB99" i="2"/>
  <c r="AC99" i="2"/>
  <c r="AD99" i="2"/>
  <c r="AE99" i="2"/>
  <c r="D100" i="2"/>
  <c r="E100" i="2"/>
  <c r="F100" i="2"/>
  <c r="V100" i="2" s="1"/>
  <c r="G100" i="2"/>
  <c r="H100" i="2"/>
  <c r="I100" i="2"/>
  <c r="J100" i="2"/>
  <c r="K100" i="2"/>
  <c r="L100" i="2"/>
  <c r="M100" i="2"/>
  <c r="N100" i="2"/>
  <c r="O100" i="2"/>
  <c r="P100" i="2"/>
  <c r="Q100" i="2"/>
  <c r="R100" i="2"/>
  <c r="S100" i="2"/>
  <c r="T100" i="2"/>
  <c r="U100" i="2"/>
  <c r="W100" i="2"/>
  <c r="X100" i="2"/>
  <c r="Y100" i="2"/>
  <c r="Z100" i="2"/>
  <c r="AA100" i="2"/>
  <c r="AB100" i="2"/>
  <c r="AC100" i="2"/>
  <c r="AD100" i="2"/>
  <c r="AE100" i="2"/>
  <c r="D101" i="2"/>
  <c r="E101" i="2"/>
  <c r="F101" i="2"/>
  <c r="V101" i="2" s="1"/>
  <c r="G101" i="2"/>
  <c r="H101" i="2"/>
  <c r="I101" i="2"/>
  <c r="J101" i="2"/>
  <c r="K101" i="2"/>
  <c r="L101" i="2"/>
  <c r="M101" i="2"/>
  <c r="N101" i="2"/>
  <c r="O101" i="2"/>
  <c r="P101" i="2"/>
  <c r="Q101" i="2"/>
  <c r="R101" i="2"/>
  <c r="S101" i="2"/>
  <c r="T101" i="2"/>
  <c r="U101" i="2"/>
  <c r="W101" i="2"/>
  <c r="X101" i="2"/>
  <c r="Y101" i="2"/>
  <c r="Z101" i="2"/>
  <c r="AA101" i="2"/>
  <c r="AB101" i="2"/>
  <c r="AC101" i="2"/>
  <c r="AD101" i="2"/>
  <c r="AE101" i="2"/>
  <c r="D102" i="2"/>
  <c r="E102" i="2"/>
  <c r="F102" i="2"/>
  <c r="V102" i="2" s="1"/>
  <c r="G102" i="2"/>
  <c r="H102" i="2"/>
  <c r="I102" i="2"/>
  <c r="J102" i="2"/>
  <c r="K102" i="2"/>
  <c r="L102" i="2"/>
  <c r="M102" i="2"/>
  <c r="N102" i="2"/>
  <c r="O102" i="2"/>
  <c r="P102" i="2"/>
  <c r="Q102" i="2"/>
  <c r="R102" i="2"/>
  <c r="S102" i="2"/>
  <c r="T102" i="2"/>
  <c r="U102" i="2"/>
  <c r="W102" i="2"/>
  <c r="X102" i="2"/>
  <c r="Y102" i="2"/>
  <c r="Z102" i="2"/>
  <c r="AA102" i="2"/>
  <c r="AB102" i="2"/>
  <c r="AC102" i="2"/>
  <c r="AD102" i="2"/>
  <c r="AE102" i="2"/>
  <c r="D51" i="2"/>
  <c r="E51" i="2"/>
  <c r="F51" i="2"/>
  <c r="V51" i="2" s="1"/>
  <c r="G51" i="2"/>
  <c r="H51" i="2"/>
  <c r="I51" i="2"/>
  <c r="J51" i="2"/>
  <c r="K51" i="2"/>
  <c r="L51" i="2"/>
  <c r="M51" i="2"/>
  <c r="N51" i="2"/>
  <c r="O51" i="2"/>
  <c r="P51" i="2"/>
  <c r="Q51" i="2"/>
  <c r="R51" i="2"/>
  <c r="S51" i="2"/>
  <c r="T51" i="2"/>
  <c r="U51" i="2"/>
  <c r="W51" i="2"/>
  <c r="X51" i="2"/>
  <c r="Y51" i="2"/>
  <c r="Z51" i="2"/>
  <c r="AA51" i="2"/>
  <c r="AB51" i="2"/>
  <c r="AC51" i="2"/>
  <c r="AD51" i="2"/>
  <c r="AE51" i="2"/>
  <c r="D52" i="2"/>
  <c r="E52" i="2"/>
  <c r="F52" i="2"/>
  <c r="V52" i="2" s="1"/>
  <c r="G52" i="2"/>
  <c r="H52" i="2"/>
  <c r="I52" i="2"/>
  <c r="J52" i="2"/>
  <c r="K52" i="2"/>
  <c r="L52" i="2"/>
  <c r="M52" i="2"/>
  <c r="N52" i="2"/>
  <c r="O52" i="2"/>
  <c r="P52" i="2"/>
  <c r="Q52" i="2"/>
  <c r="R52" i="2"/>
  <c r="S52" i="2"/>
  <c r="T52" i="2"/>
  <c r="U52" i="2"/>
  <c r="W52" i="2"/>
  <c r="X52" i="2"/>
  <c r="Y52" i="2"/>
  <c r="Z52" i="2"/>
  <c r="AA52" i="2"/>
  <c r="AB52" i="2"/>
  <c r="AC52" i="2"/>
  <c r="AD52" i="2"/>
  <c r="AE52" i="2"/>
  <c r="D53" i="2"/>
  <c r="E53" i="2"/>
  <c r="F53" i="2"/>
  <c r="V53" i="2" s="1"/>
  <c r="G53" i="2"/>
  <c r="H53" i="2"/>
  <c r="I53" i="2"/>
  <c r="J53" i="2"/>
  <c r="K53" i="2"/>
  <c r="L53" i="2"/>
  <c r="M53" i="2"/>
  <c r="N53" i="2"/>
  <c r="O53" i="2"/>
  <c r="P53" i="2"/>
  <c r="Q53" i="2"/>
  <c r="R53" i="2"/>
  <c r="S53" i="2"/>
  <c r="T53" i="2"/>
  <c r="U53" i="2"/>
  <c r="W53" i="2"/>
  <c r="X53" i="2"/>
  <c r="Y53" i="2"/>
  <c r="Z53" i="2"/>
  <c r="AA53" i="2"/>
  <c r="AB53" i="2"/>
  <c r="AC53" i="2"/>
  <c r="AD53" i="2"/>
  <c r="AE53" i="2"/>
  <c r="D54" i="2"/>
  <c r="E54" i="2"/>
  <c r="F54" i="2"/>
  <c r="V54" i="2" s="1"/>
  <c r="G54" i="2"/>
  <c r="H54" i="2"/>
  <c r="I54" i="2"/>
  <c r="J54" i="2"/>
  <c r="K54" i="2"/>
  <c r="L54" i="2"/>
  <c r="M54" i="2"/>
  <c r="N54" i="2"/>
  <c r="O54" i="2"/>
  <c r="P54" i="2"/>
  <c r="Q54" i="2"/>
  <c r="R54" i="2"/>
  <c r="S54" i="2"/>
  <c r="T54" i="2"/>
  <c r="U54" i="2"/>
  <c r="W54" i="2"/>
  <c r="X54" i="2"/>
  <c r="Y54" i="2"/>
  <c r="Z54" i="2"/>
  <c r="AA54" i="2"/>
  <c r="AB54" i="2"/>
  <c r="AC54" i="2"/>
  <c r="AD54" i="2"/>
  <c r="AE54" i="2"/>
  <c r="D55" i="2"/>
  <c r="E55" i="2"/>
  <c r="F55" i="2"/>
  <c r="V55" i="2" s="1"/>
  <c r="G55" i="2"/>
  <c r="H55" i="2"/>
  <c r="I55" i="2"/>
  <c r="J55" i="2"/>
  <c r="K55" i="2"/>
  <c r="L55" i="2"/>
  <c r="M55" i="2"/>
  <c r="N55" i="2"/>
  <c r="O55" i="2"/>
  <c r="P55" i="2"/>
  <c r="Q55" i="2"/>
  <c r="R55" i="2"/>
  <c r="S55" i="2"/>
  <c r="T55" i="2"/>
  <c r="U55" i="2"/>
  <c r="W55" i="2"/>
  <c r="X55" i="2"/>
  <c r="Y55" i="2"/>
  <c r="Z55" i="2"/>
  <c r="AA55" i="2"/>
  <c r="AB55" i="2"/>
  <c r="AC55" i="2"/>
  <c r="AD55" i="2"/>
  <c r="AE55" i="2"/>
  <c r="D56" i="2"/>
  <c r="E56" i="2"/>
  <c r="F56" i="2"/>
  <c r="V56" i="2" s="1"/>
  <c r="G56" i="2"/>
  <c r="H56" i="2"/>
  <c r="I56" i="2"/>
  <c r="J56" i="2"/>
  <c r="K56" i="2"/>
  <c r="L56" i="2"/>
  <c r="M56" i="2"/>
  <c r="N56" i="2"/>
  <c r="O56" i="2"/>
  <c r="P56" i="2"/>
  <c r="Q56" i="2"/>
  <c r="R56" i="2"/>
  <c r="S56" i="2"/>
  <c r="T56" i="2"/>
  <c r="U56" i="2"/>
  <c r="W56" i="2"/>
  <c r="X56" i="2"/>
  <c r="Y56" i="2"/>
  <c r="Z56" i="2"/>
  <c r="AA56" i="2"/>
  <c r="AB56" i="2"/>
  <c r="AC56" i="2"/>
  <c r="AD56" i="2"/>
  <c r="AE56" i="2"/>
  <c r="D57" i="2"/>
  <c r="E57" i="2"/>
  <c r="F57" i="2"/>
  <c r="V57" i="2" s="1"/>
  <c r="G57" i="2"/>
  <c r="H57" i="2"/>
  <c r="I57" i="2"/>
  <c r="J57" i="2"/>
  <c r="K57" i="2"/>
  <c r="L57" i="2"/>
  <c r="M57" i="2"/>
  <c r="N57" i="2"/>
  <c r="O57" i="2"/>
  <c r="P57" i="2"/>
  <c r="Q57" i="2"/>
  <c r="R57" i="2"/>
  <c r="S57" i="2"/>
  <c r="T57" i="2"/>
  <c r="U57" i="2"/>
  <c r="W57" i="2"/>
  <c r="X57" i="2"/>
  <c r="Y57" i="2"/>
  <c r="Z57" i="2"/>
  <c r="AA57" i="2"/>
  <c r="AB57" i="2"/>
  <c r="AC57" i="2"/>
  <c r="AD57" i="2"/>
  <c r="AE57" i="2"/>
  <c r="D58" i="2"/>
  <c r="E58" i="2"/>
  <c r="F58" i="2"/>
  <c r="V58" i="2" s="1"/>
  <c r="G58" i="2"/>
  <c r="H58" i="2"/>
  <c r="I58" i="2"/>
  <c r="J58" i="2"/>
  <c r="K58" i="2"/>
  <c r="L58" i="2"/>
  <c r="M58" i="2"/>
  <c r="N58" i="2"/>
  <c r="O58" i="2"/>
  <c r="P58" i="2"/>
  <c r="Q58" i="2"/>
  <c r="R58" i="2"/>
  <c r="S58" i="2"/>
  <c r="T58" i="2"/>
  <c r="U58" i="2"/>
  <c r="W58" i="2"/>
  <c r="X58" i="2"/>
  <c r="Y58" i="2"/>
  <c r="Z58" i="2"/>
  <c r="AA58" i="2"/>
  <c r="AB58" i="2"/>
  <c r="AC58" i="2"/>
  <c r="AD58" i="2"/>
  <c r="AE58" i="2"/>
  <c r="D59" i="2"/>
  <c r="E59" i="2"/>
  <c r="F59" i="2"/>
  <c r="V59" i="2" s="1"/>
  <c r="G59" i="2"/>
  <c r="H59" i="2"/>
  <c r="I59" i="2"/>
  <c r="J59" i="2"/>
  <c r="K59" i="2"/>
  <c r="L59" i="2"/>
  <c r="M59" i="2"/>
  <c r="N59" i="2"/>
  <c r="O59" i="2"/>
  <c r="P59" i="2"/>
  <c r="Q59" i="2"/>
  <c r="R59" i="2"/>
  <c r="S59" i="2"/>
  <c r="T59" i="2"/>
  <c r="U59" i="2"/>
  <c r="W59" i="2"/>
  <c r="X59" i="2"/>
  <c r="Y59" i="2"/>
  <c r="Z59" i="2"/>
  <c r="AA59" i="2"/>
  <c r="AB59" i="2"/>
  <c r="AC59" i="2"/>
  <c r="AD59" i="2"/>
  <c r="AE59" i="2"/>
  <c r="D60" i="2"/>
  <c r="E60" i="2"/>
  <c r="F60" i="2"/>
  <c r="V60" i="2" s="1"/>
  <c r="G60" i="2"/>
  <c r="H60" i="2"/>
  <c r="I60" i="2"/>
  <c r="J60" i="2"/>
  <c r="K60" i="2"/>
  <c r="L60" i="2"/>
  <c r="M60" i="2"/>
  <c r="N60" i="2"/>
  <c r="O60" i="2"/>
  <c r="P60" i="2"/>
  <c r="Q60" i="2"/>
  <c r="R60" i="2"/>
  <c r="S60" i="2"/>
  <c r="T60" i="2"/>
  <c r="U60" i="2"/>
  <c r="W60" i="2"/>
  <c r="X60" i="2"/>
  <c r="Y60" i="2"/>
  <c r="Z60" i="2"/>
  <c r="AA60" i="2"/>
  <c r="AB60" i="2"/>
  <c r="AC60" i="2"/>
  <c r="AD60" i="2"/>
  <c r="AE60" i="2"/>
  <c r="D61" i="2"/>
  <c r="E61" i="2"/>
  <c r="F61" i="2"/>
  <c r="V61" i="2" s="1"/>
  <c r="G61" i="2"/>
  <c r="H61" i="2"/>
  <c r="I61" i="2"/>
  <c r="J61" i="2"/>
  <c r="K61" i="2"/>
  <c r="L61" i="2"/>
  <c r="M61" i="2"/>
  <c r="N61" i="2"/>
  <c r="O61" i="2"/>
  <c r="P61" i="2"/>
  <c r="Q61" i="2"/>
  <c r="R61" i="2"/>
  <c r="S61" i="2"/>
  <c r="T61" i="2"/>
  <c r="U61" i="2"/>
  <c r="W61" i="2"/>
  <c r="X61" i="2"/>
  <c r="Y61" i="2"/>
  <c r="Z61" i="2"/>
  <c r="AA61" i="2"/>
  <c r="AB61" i="2"/>
  <c r="AC61" i="2"/>
  <c r="AD61" i="2"/>
  <c r="AE61" i="2"/>
  <c r="D62" i="2"/>
  <c r="E62" i="2"/>
  <c r="F62" i="2"/>
  <c r="V62" i="2" s="1"/>
  <c r="G62" i="2"/>
  <c r="H62" i="2"/>
  <c r="I62" i="2"/>
  <c r="J62" i="2"/>
  <c r="K62" i="2"/>
  <c r="L62" i="2"/>
  <c r="M62" i="2"/>
  <c r="N62" i="2"/>
  <c r="O62" i="2"/>
  <c r="P62" i="2"/>
  <c r="Q62" i="2"/>
  <c r="R62" i="2"/>
  <c r="S62" i="2"/>
  <c r="T62" i="2"/>
  <c r="U62" i="2"/>
  <c r="W62" i="2"/>
  <c r="X62" i="2"/>
  <c r="Y62" i="2"/>
  <c r="Z62" i="2"/>
  <c r="AA62" i="2"/>
  <c r="AB62" i="2"/>
  <c r="AC62" i="2"/>
  <c r="AD62" i="2"/>
  <c r="AE62" i="2"/>
  <c r="D63" i="2"/>
  <c r="E63" i="2"/>
  <c r="F63" i="2"/>
  <c r="V63" i="2" s="1"/>
  <c r="G63" i="2"/>
  <c r="H63" i="2"/>
  <c r="I63" i="2"/>
  <c r="J63" i="2"/>
  <c r="K63" i="2"/>
  <c r="L63" i="2"/>
  <c r="M63" i="2"/>
  <c r="N63" i="2"/>
  <c r="O63" i="2"/>
  <c r="P63" i="2"/>
  <c r="Q63" i="2"/>
  <c r="R63" i="2"/>
  <c r="S63" i="2"/>
  <c r="T63" i="2"/>
  <c r="U63" i="2"/>
  <c r="W63" i="2"/>
  <c r="X63" i="2"/>
  <c r="Y63" i="2"/>
  <c r="Z63" i="2"/>
  <c r="AA63" i="2"/>
  <c r="AB63" i="2"/>
  <c r="AC63" i="2"/>
  <c r="AD63" i="2"/>
  <c r="AE63" i="2"/>
  <c r="D64" i="2"/>
  <c r="E64" i="2"/>
  <c r="F64" i="2"/>
  <c r="V64" i="2" s="1"/>
  <c r="G64" i="2"/>
  <c r="H64" i="2"/>
  <c r="I64" i="2"/>
  <c r="J64" i="2"/>
  <c r="K64" i="2"/>
  <c r="L64" i="2"/>
  <c r="M64" i="2"/>
  <c r="N64" i="2"/>
  <c r="O64" i="2"/>
  <c r="P64" i="2"/>
  <c r="Q64" i="2"/>
  <c r="R64" i="2"/>
  <c r="S64" i="2"/>
  <c r="T64" i="2"/>
  <c r="U64" i="2"/>
  <c r="W64" i="2"/>
  <c r="X64" i="2"/>
  <c r="Y64" i="2"/>
  <c r="Z64" i="2"/>
  <c r="AA64" i="2"/>
  <c r="AB64" i="2"/>
  <c r="AC64" i="2"/>
  <c r="AD64" i="2"/>
  <c r="AE64" i="2"/>
  <c r="D65" i="2"/>
  <c r="E65" i="2"/>
  <c r="F65" i="2"/>
  <c r="V65" i="2" s="1"/>
  <c r="G65" i="2"/>
  <c r="H65" i="2"/>
  <c r="I65" i="2"/>
  <c r="J65" i="2"/>
  <c r="K65" i="2"/>
  <c r="L65" i="2"/>
  <c r="M65" i="2"/>
  <c r="N65" i="2"/>
  <c r="O65" i="2"/>
  <c r="P65" i="2"/>
  <c r="Q65" i="2"/>
  <c r="R65" i="2"/>
  <c r="S65" i="2"/>
  <c r="T65" i="2"/>
  <c r="U65" i="2"/>
  <c r="W65" i="2"/>
  <c r="X65" i="2"/>
  <c r="Y65" i="2"/>
  <c r="Z65" i="2"/>
  <c r="AA65" i="2"/>
  <c r="AB65" i="2"/>
  <c r="AC65" i="2"/>
  <c r="AD65" i="2"/>
  <c r="AE65" i="2"/>
  <c r="D66" i="2"/>
  <c r="E66" i="2"/>
  <c r="F66" i="2"/>
  <c r="V66" i="2" s="1"/>
  <c r="G66" i="2"/>
  <c r="H66" i="2"/>
  <c r="I66" i="2"/>
  <c r="J66" i="2"/>
  <c r="K66" i="2"/>
  <c r="L66" i="2"/>
  <c r="M66" i="2"/>
  <c r="N66" i="2"/>
  <c r="O66" i="2"/>
  <c r="P66" i="2"/>
  <c r="Q66" i="2"/>
  <c r="R66" i="2"/>
  <c r="S66" i="2"/>
  <c r="T66" i="2"/>
  <c r="U66" i="2"/>
  <c r="W66" i="2"/>
  <c r="X66" i="2"/>
  <c r="Y66" i="2"/>
  <c r="Z66" i="2"/>
  <c r="AA66" i="2"/>
  <c r="AB66" i="2"/>
  <c r="AC66" i="2"/>
  <c r="AD66" i="2"/>
  <c r="AE66" i="2"/>
  <c r="D67" i="2"/>
  <c r="E67" i="2"/>
  <c r="F67" i="2"/>
  <c r="V67" i="2" s="1"/>
  <c r="G67" i="2"/>
  <c r="H67" i="2"/>
  <c r="I67" i="2"/>
  <c r="J67" i="2"/>
  <c r="K67" i="2"/>
  <c r="L67" i="2"/>
  <c r="M67" i="2"/>
  <c r="N67" i="2"/>
  <c r="O67" i="2"/>
  <c r="P67" i="2"/>
  <c r="Q67" i="2"/>
  <c r="R67" i="2"/>
  <c r="S67" i="2"/>
  <c r="T67" i="2"/>
  <c r="U67" i="2"/>
  <c r="W67" i="2"/>
  <c r="X67" i="2"/>
  <c r="Y67" i="2"/>
  <c r="Z67" i="2"/>
  <c r="AA67" i="2"/>
  <c r="AB67" i="2"/>
  <c r="AC67" i="2"/>
  <c r="AD67" i="2"/>
  <c r="AE67" i="2"/>
  <c r="D68" i="2"/>
  <c r="E68" i="2"/>
  <c r="F68" i="2"/>
  <c r="V68" i="2" s="1"/>
  <c r="G68" i="2"/>
  <c r="H68" i="2"/>
  <c r="I68" i="2"/>
  <c r="J68" i="2"/>
  <c r="K68" i="2"/>
  <c r="L68" i="2"/>
  <c r="M68" i="2"/>
  <c r="N68" i="2"/>
  <c r="O68" i="2"/>
  <c r="P68" i="2"/>
  <c r="Q68" i="2"/>
  <c r="R68" i="2"/>
  <c r="S68" i="2"/>
  <c r="T68" i="2"/>
  <c r="U68" i="2"/>
  <c r="W68" i="2"/>
  <c r="X68" i="2"/>
  <c r="Y68" i="2"/>
  <c r="Z68" i="2"/>
  <c r="AA68" i="2"/>
  <c r="AB68" i="2"/>
  <c r="AC68" i="2"/>
  <c r="AD68" i="2"/>
  <c r="AE68" i="2"/>
  <c r="D69" i="2"/>
  <c r="E69" i="2"/>
  <c r="F69" i="2"/>
  <c r="V69" i="2" s="1"/>
  <c r="G69" i="2"/>
  <c r="H69" i="2"/>
  <c r="I69" i="2"/>
  <c r="J69" i="2"/>
  <c r="K69" i="2"/>
  <c r="L69" i="2"/>
  <c r="M69" i="2"/>
  <c r="N69" i="2"/>
  <c r="O69" i="2"/>
  <c r="P69" i="2"/>
  <c r="Q69" i="2"/>
  <c r="R69" i="2"/>
  <c r="S69" i="2"/>
  <c r="T69" i="2"/>
  <c r="U69" i="2"/>
  <c r="W69" i="2"/>
  <c r="X69" i="2"/>
  <c r="Y69" i="2"/>
  <c r="Z69" i="2"/>
  <c r="AA69" i="2"/>
  <c r="AB69" i="2"/>
  <c r="AC69" i="2"/>
  <c r="AD69" i="2"/>
  <c r="AE69" i="2"/>
  <c r="D70" i="2"/>
  <c r="E70" i="2"/>
  <c r="F70" i="2"/>
  <c r="V70" i="2" s="1"/>
  <c r="G70" i="2"/>
  <c r="H70" i="2"/>
  <c r="I70" i="2"/>
  <c r="J70" i="2"/>
  <c r="K70" i="2"/>
  <c r="L70" i="2"/>
  <c r="M70" i="2"/>
  <c r="N70" i="2"/>
  <c r="O70" i="2"/>
  <c r="P70" i="2"/>
  <c r="Q70" i="2"/>
  <c r="R70" i="2"/>
  <c r="S70" i="2"/>
  <c r="T70" i="2"/>
  <c r="U70" i="2"/>
  <c r="W70" i="2"/>
  <c r="X70" i="2"/>
  <c r="Y70" i="2"/>
  <c r="Z70" i="2"/>
  <c r="AA70" i="2"/>
  <c r="AB70" i="2"/>
  <c r="AC70" i="2"/>
  <c r="AD70" i="2"/>
  <c r="AE70" i="2"/>
  <c r="D71" i="2"/>
  <c r="E71" i="2"/>
  <c r="F71" i="2"/>
  <c r="V71" i="2" s="1"/>
  <c r="G71" i="2"/>
  <c r="H71" i="2"/>
  <c r="I71" i="2"/>
  <c r="J71" i="2"/>
  <c r="K71" i="2"/>
  <c r="L71" i="2"/>
  <c r="M71" i="2"/>
  <c r="N71" i="2"/>
  <c r="O71" i="2"/>
  <c r="P71" i="2"/>
  <c r="Q71" i="2"/>
  <c r="R71" i="2"/>
  <c r="S71" i="2"/>
  <c r="T71" i="2"/>
  <c r="U71" i="2"/>
  <c r="W71" i="2"/>
  <c r="X71" i="2"/>
  <c r="Y71" i="2"/>
  <c r="Z71" i="2"/>
  <c r="AA71" i="2"/>
  <c r="AB71" i="2"/>
  <c r="AC71" i="2"/>
  <c r="AD71" i="2"/>
  <c r="AE71" i="2"/>
  <c r="D72" i="2"/>
  <c r="E72" i="2"/>
  <c r="F72" i="2"/>
  <c r="V72" i="2" s="1"/>
  <c r="G72" i="2"/>
  <c r="H72" i="2"/>
  <c r="I72" i="2"/>
  <c r="J72" i="2"/>
  <c r="K72" i="2"/>
  <c r="L72" i="2"/>
  <c r="M72" i="2"/>
  <c r="N72" i="2"/>
  <c r="O72" i="2"/>
  <c r="P72" i="2"/>
  <c r="Q72" i="2"/>
  <c r="R72" i="2"/>
  <c r="S72" i="2"/>
  <c r="T72" i="2"/>
  <c r="U72" i="2"/>
  <c r="W72" i="2"/>
  <c r="X72" i="2"/>
  <c r="Y72" i="2"/>
  <c r="Z72" i="2"/>
  <c r="AA72" i="2"/>
  <c r="AB72" i="2"/>
  <c r="AC72" i="2"/>
  <c r="AD72" i="2"/>
  <c r="AE72" i="2"/>
  <c r="D73" i="2"/>
  <c r="E73" i="2"/>
  <c r="F73" i="2"/>
  <c r="V73" i="2" s="1"/>
  <c r="G73" i="2"/>
  <c r="H73" i="2"/>
  <c r="I73" i="2"/>
  <c r="J73" i="2"/>
  <c r="K73" i="2"/>
  <c r="L73" i="2"/>
  <c r="M73" i="2"/>
  <c r="N73" i="2"/>
  <c r="O73" i="2"/>
  <c r="P73" i="2"/>
  <c r="Q73" i="2"/>
  <c r="R73" i="2"/>
  <c r="S73" i="2"/>
  <c r="T73" i="2"/>
  <c r="U73" i="2"/>
  <c r="W73" i="2"/>
  <c r="X73" i="2"/>
  <c r="Y73" i="2"/>
  <c r="Z73" i="2"/>
  <c r="AA73" i="2"/>
  <c r="AB73" i="2"/>
  <c r="AC73" i="2"/>
  <c r="AD73" i="2"/>
  <c r="AE73" i="2"/>
  <c r="D74" i="2"/>
  <c r="E74" i="2"/>
  <c r="F74" i="2"/>
  <c r="V74" i="2" s="1"/>
  <c r="G74" i="2"/>
  <c r="H74" i="2"/>
  <c r="I74" i="2"/>
  <c r="J74" i="2"/>
  <c r="K74" i="2"/>
  <c r="L74" i="2"/>
  <c r="M74" i="2"/>
  <c r="N74" i="2"/>
  <c r="O74" i="2"/>
  <c r="P74" i="2"/>
  <c r="Q74" i="2"/>
  <c r="R74" i="2"/>
  <c r="S74" i="2"/>
  <c r="T74" i="2"/>
  <c r="U74" i="2"/>
  <c r="W74" i="2"/>
  <c r="X74" i="2"/>
  <c r="Y74" i="2"/>
  <c r="Z74" i="2"/>
  <c r="AA74" i="2"/>
  <c r="AB74" i="2"/>
  <c r="AC74" i="2"/>
  <c r="AD74" i="2"/>
  <c r="AE74" i="2"/>
  <c r="D75" i="2"/>
  <c r="E75" i="2"/>
  <c r="F75" i="2"/>
  <c r="V75" i="2" s="1"/>
  <c r="G75" i="2"/>
  <c r="H75" i="2"/>
  <c r="I75" i="2"/>
  <c r="J75" i="2"/>
  <c r="K75" i="2"/>
  <c r="L75" i="2"/>
  <c r="M75" i="2"/>
  <c r="N75" i="2"/>
  <c r="O75" i="2"/>
  <c r="P75" i="2"/>
  <c r="Q75" i="2"/>
  <c r="R75" i="2"/>
  <c r="S75" i="2"/>
  <c r="T75" i="2"/>
  <c r="U75" i="2"/>
  <c r="W75" i="2"/>
  <c r="X75" i="2"/>
  <c r="Y75" i="2"/>
  <c r="Z75" i="2"/>
  <c r="AA75" i="2"/>
  <c r="AB75" i="2"/>
  <c r="AC75" i="2"/>
  <c r="AD75" i="2"/>
  <c r="AE75" i="2"/>
  <c r="D76" i="2"/>
  <c r="E76" i="2"/>
  <c r="F76" i="2"/>
  <c r="V76" i="2" s="1"/>
  <c r="G76" i="2"/>
  <c r="H76" i="2"/>
  <c r="I76" i="2"/>
  <c r="J76" i="2"/>
  <c r="K76" i="2"/>
  <c r="L76" i="2"/>
  <c r="M76" i="2"/>
  <c r="N76" i="2"/>
  <c r="O76" i="2"/>
  <c r="P76" i="2"/>
  <c r="Q76" i="2"/>
  <c r="R76" i="2"/>
  <c r="S76" i="2"/>
  <c r="T76" i="2"/>
  <c r="U76" i="2"/>
  <c r="W76" i="2"/>
  <c r="X76" i="2"/>
  <c r="Y76" i="2"/>
  <c r="Z76" i="2"/>
  <c r="AA76" i="2"/>
  <c r="AB76" i="2"/>
  <c r="AC76" i="2"/>
  <c r="AD76" i="2"/>
  <c r="AE76" i="2"/>
  <c r="D77" i="2"/>
  <c r="E77" i="2"/>
  <c r="F77" i="2"/>
  <c r="V77" i="2" s="1"/>
  <c r="G77" i="2"/>
  <c r="H77" i="2"/>
  <c r="I77" i="2"/>
  <c r="J77" i="2"/>
  <c r="K77" i="2"/>
  <c r="L77" i="2"/>
  <c r="M77" i="2"/>
  <c r="N77" i="2"/>
  <c r="O77" i="2"/>
  <c r="P77" i="2"/>
  <c r="Q77" i="2"/>
  <c r="R77" i="2"/>
  <c r="S77" i="2"/>
  <c r="T77" i="2"/>
  <c r="U77" i="2"/>
  <c r="W77" i="2"/>
  <c r="X77" i="2"/>
  <c r="Y77" i="2"/>
  <c r="Z77" i="2"/>
  <c r="AA77" i="2"/>
  <c r="AB77" i="2"/>
  <c r="AC77" i="2"/>
  <c r="AD77" i="2"/>
  <c r="AE77" i="2"/>
  <c r="D78" i="2"/>
  <c r="E78" i="2"/>
  <c r="F78" i="2"/>
  <c r="V78" i="2" s="1"/>
  <c r="G78" i="2"/>
  <c r="H78" i="2"/>
  <c r="I78" i="2"/>
  <c r="J78" i="2"/>
  <c r="K78" i="2"/>
  <c r="L78" i="2"/>
  <c r="M78" i="2"/>
  <c r="N78" i="2"/>
  <c r="O78" i="2"/>
  <c r="P78" i="2"/>
  <c r="Q78" i="2"/>
  <c r="R78" i="2"/>
  <c r="S78" i="2"/>
  <c r="T78" i="2"/>
  <c r="U78" i="2"/>
  <c r="W78" i="2"/>
  <c r="X78" i="2"/>
  <c r="Y78" i="2"/>
  <c r="Z78" i="2"/>
  <c r="AA78" i="2"/>
  <c r="AB78" i="2"/>
  <c r="AC78" i="2"/>
  <c r="AD78" i="2"/>
  <c r="AE78" i="2"/>
  <c r="D79" i="2"/>
  <c r="E79" i="2"/>
  <c r="F79" i="2"/>
  <c r="V79" i="2" s="1"/>
  <c r="G79" i="2"/>
  <c r="H79" i="2"/>
  <c r="I79" i="2"/>
  <c r="J79" i="2"/>
  <c r="K79" i="2"/>
  <c r="L79" i="2"/>
  <c r="M79" i="2"/>
  <c r="N79" i="2"/>
  <c r="O79" i="2"/>
  <c r="P79" i="2"/>
  <c r="Q79" i="2"/>
  <c r="R79" i="2"/>
  <c r="S79" i="2"/>
  <c r="T79" i="2"/>
  <c r="U79" i="2"/>
  <c r="W79" i="2"/>
  <c r="X79" i="2"/>
  <c r="Y79" i="2"/>
  <c r="Z79" i="2"/>
  <c r="AA79" i="2"/>
  <c r="AB79" i="2"/>
  <c r="AC79" i="2"/>
  <c r="AD79" i="2"/>
  <c r="AE79" i="2"/>
  <c r="D80" i="2"/>
  <c r="E80" i="2"/>
  <c r="F80" i="2"/>
  <c r="V80" i="2" s="1"/>
  <c r="G80" i="2"/>
  <c r="H80" i="2"/>
  <c r="I80" i="2"/>
  <c r="J80" i="2"/>
  <c r="K80" i="2"/>
  <c r="L80" i="2"/>
  <c r="M80" i="2"/>
  <c r="N80" i="2"/>
  <c r="O80" i="2"/>
  <c r="P80" i="2"/>
  <c r="Q80" i="2"/>
  <c r="R80" i="2"/>
  <c r="S80" i="2"/>
  <c r="T80" i="2"/>
  <c r="U80" i="2"/>
  <c r="W80" i="2"/>
  <c r="X80" i="2"/>
  <c r="Y80" i="2"/>
  <c r="Z80" i="2"/>
  <c r="AA80" i="2"/>
  <c r="AB80" i="2"/>
  <c r="AC80" i="2"/>
  <c r="AD80" i="2"/>
  <c r="AE80" i="2"/>
  <c r="D81" i="2"/>
  <c r="E81" i="2"/>
  <c r="F81" i="2"/>
  <c r="V81" i="2" s="1"/>
  <c r="G81" i="2"/>
  <c r="H81" i="2"/>
  <c r="I81" i="2"/>
  <c r="J81" i="2"/>
  <c r="K81" i="2"/>
  <c r="L81" i="2"/>
  <c r="M81" i="2"/>
  <c r="N81" i="2"/>
  <c r="O81" i="2"/>
  <c r="P81" i="2"/>
  <c r="Q81" i="2"/>
  <c r="R81" i="2"/>
  <c r="S81" i="2"/>
  <c r="T81" i="2"/>
  <c r="U81" i="2"/>
  <c r="W81" i="2"/>
  <c r="X81" i="2"/>
  <c r="Y81" i="2"/>
  <c r="Z81" i="2"/>
  <c r="AA81" i="2"/>
  <c r="AB81" i="2"/>
  <c r="AC81" i="2"/>
  <c r="AD81" i="2"/>
  <c r="AE81" i="2"/>
  <c r="D82" i="2"/>
  <c r="E82" i="2"/>
  <c r="F82" i="2"/>
  <c r="V82" i="2" s="1"/>
  <c r="G82" i="2"/>
  <c r="H82" i="2"/>
  <c r="I82" i="2"/>
  <c r="J82" i="2"/>
  <c r="K82" i="2"/>
  <c r="L82" i="2"/>
  <c r="M82" i="2"/>
  <c r="N82" i="2"/>
  <c r="O82" i="2"/>
  <c r="P82" i="2"/>
  <c r="Q82" i="2"/>
  <c r="R82" i="2"/>
  <c r="S82" i="2"/>
  <c r="T82" i="2"/>
  <c r="U82" i="2"/>
  <c r="W82" i="2"/>
  <c r="X82" i="2"/>
  <c r="Y82" i="2"/>
  <c r="Z82" i="2"/>
  <c r="AA82" i="2"/>
  <c r="AB82" i="2"/>
  <c r="AC82" i="2"/>
  <c r="AD82" i="2"/>
  <c r="AE82" i="2"/>
  <c r="D83" i="2"/>
  <c r="E83" i="2"/>
  <c r="F83" i="2"/>
  <c r="V83" i="2" s="1"/>
  <c r="G83" i="2"/>
  <c r="H83" i="2"/>
  <c r="I83" i="2"/>
  <c r="J83" i="2"/>
  <c r="K83" i="2"/>
  <c r="L83" i="2"/>
  <c r="M83" i="2"/>
  <c r="N83" i="2"/>
  <c r="O83" i="2"/>
  <c r="P83" i="2"/>
  <c r="Q83" i="2"/>
  <c r="R83" i="2"/>
  <c r="S83" i="2"/>
  <c r="T83" i="2"/>
  <c r="U83" i="2"/>
  <c r="W83" i="2"/>
  <c r="X83" i="2"/>
  <c r="Y83" i="2"/>
  <c r="Z83" i="2"/>
  <c r="AA83" i="2"/>
  <c r="AB83" i="2"/>
  <c r="AC83" i="2"/>
  <c r="AD83" i="2"/>
  <c r="AE83" i="2"/>
  <c r="D84" i="2"/>
  <c r="E84" i="2"/>
  <c r="F84" i="2"/>
  <c r="V84" i="2" s="1"/>
  <c r="G84" i="2"/>
  <c r="H84" i="2"/>
  <c r="I84" i="2"/>
  <c r="J84" i="2"/>
  <c r="K84" i="2"/>
  <c r="L84" i="2"/>
  <c r="M84" i="2"/>
  <c r="N84" i="2"/>
  <c r="O84" i="2"/>
  <c r="P84" i="2"/>
  <c r="Q84" i="2"/>
  <c r="R84" i="2"/>
  <c r="S84" i="2"/>
  <c r="T84" i="2"/>
  <c r="U84" i="2"/>
  <c r="W84" i="2"/>
  <c r="X84" i="2"/>
  <c r="Y84" i="2"/>
  <c r="Z84" i="2"/>
  <c r="AA84" i="2"/>
  <c r="AB84" i="2"/>
  <c r="AC84" i="2"/>
  <c r="AD84" i="2"/>
  <c r="AE84" i="2"/>
  <c r="D85" i="2"/>
  <c r="E85" i="2"/>
  <c r="F85" i="2"/>
  <c r="V85" i="2" s="1"/>
  <c r="G85" i="2"/>
  <c r="H85" i="2"/>
  <c r="I85" i="2"/>
  <c r="J85" i="2"/>
  <c r="K85" i="2"/>
  <c r="L85" i="2"/>
  <c r="M85" i="2"/>
  <c r="N85" i="2"/>
  <c r="O85" i="2"/>
  <c r="P85" i="2"/>
  <c r="Q85" i="2"/>
  <c r="R85" i="2"/>
  <c r="S85" i="2"/>
  <c r="T85" i="2"/>
  <c r="U85" i="2"/>
  <c r="W85" i="2"/>
  <c r="X85" i="2"/>
  <c r="Y85" i="2"/>
  <c r="Z85" i="2"/>
  <c r="AA85" i="2"/>
  <c r="AB85" i="2"/>
  <c r="AC85" i="2"/>
  <c r="AD85" i="2"/>
  <c r="AE85" i="2"/>
  <c r="D86" i="2"/>
  <c r="E86" i="2"/>
  <c r="F86" i="2"/>
  <c r="V86" i="2" s="1"/>
  <c r="G86" i="2"/>
  <c r="H86" i="2"/>
  <c r="I86" i="2"/>
  <c r="J86" i="2"/>
  <c r="K86" i="2"/>
  <c r="L86" i="2"/>
  <c r="M86" i="2"/>
  <c r="N86" i="2"/>
  <c r="O86" i="2"/>
  <c r="P86" i="2"/>
  <c r="Q86" i="2"/>
  <c r="R86" i="2"/>
  <c r="S86" i="2"/>
  <c r="T86" i="2"/>
  <c r="U86" i="2"/>
  <c r="W86" i="2"/>
  <c r="X86" i="2"/>
  <c r="Y86" i="2"/>
  <c r="Z86" i="2"/>
  <c r="AA86" i="2"/>
  <c r="AB86" i="2"/>
  <c r="AC86" i="2"/>
  <c r="AD86" i="2"/>
  <c r="AE86" i="2"/>
  <c r="D87" i="2"/>
  <c r="E87" i="2"/>
  <c r="F87" i="2"/>
  <c r="V87" i="2" s="1"/>
  <c r="G87" i="2"/>
  <c r="H87" i="2"/>
  <c r="I87" i="2"/>
  <c r="J87" i="2"/>
  <c r="K87" i="2"/>
  <c r="L87" i="2"/>
  <c r="M87" i="2"/>
  <c r="N87" i="2"/>
  <c r="O87" i="2"/>
  <c r="P87" i="2"/>
  <c r="Q87" i="2"/>
  <c r="R87" i="2"/>
  <c r="S87" i="2"/>
  <c r="T87" i="2"/>
  <c r="U87" i="2"/>
  <c r="W87" i="2"/>
  <c r="X87" i="2"/>
  <c r="Y87" i="2"/>
  <c r="Z87" i="2"/>
  <c r="AA87" i="2"/>
  <c r="AB87" i="2"/>
  <c r="AC87" i="2"/>
  <c r="AD87" i="2"/>
  <c r="AE87" i="2"/>
  <c r="D88" i="2"/>
  <c r="E88" i="2"/>
  <c r="F88" i="2"/>
  <c r="V88" i="2" s="1"/>
  <c r="G88" i="2"/>
  <c r="H88" i="2"/>
  <c r="I88" i="2"/>
  <c r="J88" i="2"/>
  <c r="K88" i="2"/>
  <c r="L88" i="2"/>
  <c r="M88" i="2"/>
  <c r="N88" i="2"/>
  <c r="O88" i="2"/>
  <c r="P88" i="2"/>
  <c r="Q88" i="2"/>
  <c r="R88" i="2"/>
  <c r="S88" i="2"/>
  <c r="T88" i="2"/>
  <c r="U88" i="2"/>
  <c r="W88" i="2"/>
  <c r="X88" i="2"/>
  <c r="Y88" i="2"/>
  <c r="Z88" i="2"/>
  <c r="AA88" i="2"/>
  <c r="AB88" i="2"/>
  <c r="AC88" i="2"/>
  <c r="AD88" i="2"/>
  <c r="AE88" i="2"/>
  <c r="D89" i="2"/>
  <c r="E89" i="2"/>
  <c r="F89" i="2"/>
  <c r="V89" i="2" s="1"/>
  <c r="G89" i="2"/>
  <c r="H89" i="2"/>
  <c r="I89" i="2"/>
  <c r="J89" i="2"/>
  <c r="K89" i="2"/>
  <c r="L89" i="2"/>
  <c r="M89" i="2"/>
  <c r="N89" i="2"/>
  <c r="O89" i="2"/>
  <c r="P89" i="2"/>
  <c r="Q89" i="2"/>
  <c r="R89" i="2"/>
  <c r="S89" i="2"/>
  <c r="T89" i="2"/>
  <c r="U89" i="2"/>
  <c r="W89" i="2"/>
  <c r="X89" i="2"/>
  <c r="Y89" i="2"/>
  <c r="Z89" i="2"/>
  <c r="AA89" i="2"/>
  <c r="AB89" i="2"/>
  <c r="AC89" i="2"/>
  <c r="AD89" i="2"/>
  <c r="AE89" i="2"/>
  <c r="D90" i="2"/>
  <c r="E90" i="2"/>
  <c r="F90" i="2"/>
  <c r="V90" i="2" s="1"/>
  <c r="G90" i="2"/>
  <c r="H90" i="2"/>
  <c r="I90" i="2"/>
  <c r="J90" i="2"/>
  <c r="K90" i="2"/>
  <c r="L90" i="2"/>
  <c r="M90" i="2"/>
  <c r="N90" i="2"/>
  <c r="O90" i="2"/>
  <c r="P90" i="2"/>
  <c r="Q90" i="2"/>
  <c r="R90" i="2"/>
  <c r="S90" i="2"/>
  <c r="T90" i="2"/>
  <c r="U90" i="2"/>
  <c r="W90" i="2"/>
  <c r="X90" i="2"/>
  <c r="Y90" i="2"/>
  <c r="Z90" i="2"/>
  <c r="AA90" i="2"/>
  <c r="AB90" i="2"/>
  <c r="AC90" i="2"/>
  <c r="AD90" i="2"/>
  <c r="AE90" i="2"/>
  <c r="D91" i="2"/>
  <c r="E91" i="2"/>
  <c r="F91" i="2"/>
  <c r="V91" i="2" s="1"/>
  <c r="G91" i="2"/>
  <c r="H91" i="2"/>
  <c r="I91" i="2"/>
  <c r="J91" i="2"/>
  <c r="K91" i="2"/>
  <c r="L91" i="2"/>
  <c r="M91" i="2"/>
  <c r="N91" i="2"/>
  <c r="O91" i="2"/>
  <c r="P91" i="2"/>
  <c r="Q91" i="2"/>
  <c r="R91" i="2"/>
  <c r="S91" i="2"/>
  <c r="T91" i="2"/>
  <c r="U91" i="2"/>
  <c r="W91" i="2"/>
  <c r="X91" i="2"/>
  <c r="Y91" i="2"/>
  <c r="Z91" i="2"/>
  <c r="AA91" i="2"/>
  <c r="AB91" i="2"/>
  <c r="AC91" i="2"/>
  <c r="AD91" i="2"/>
  <c r="AE91" i="2"/>
  <c r="D92" i="2"/>
  <c r="E92" i="2"/>
  <c r="F92" i="2"/>
  <c r="V92" i="2" s="1"/>
  <c r="G92" i="2"/>
  <c r="H92" i="2"/>
  <c r="I92" i="2"/>
  <c r="J92" i="2"/>
  <c r="K92" i="2"/>
  <c r="L92" i="2"/>
  <c r="M92" i="2"/>
  <c r="N92" i="2"/>
  <c r="O92" i="2"/>
  <c r="P92" i="2"/>
  <c r="Q92" i="2"/>
  <c r="R92" i="2"/>
  <c r="S92" i="2"/>
  <c r="T92" i="2"/>
  <c r="U92" i="2"/>
  <c r="W92" i="2"/>
  <c r="X92" i="2"/>
  <c r="Y92" i="2"/>
  <c r="Z92" i="2"/>
  <c r="AA92" i="2"/>
  <c r="AB92" i="2"/>
  <c r="AC92" i="2"/>
  <c r="AD92" i="2"/>
  <c r="AE92" i="2"/>
  <c r="D93" i="2"/>
  <c r="E93" i="2"/>
  <c r="F93" i="2"/>
  <c r="V93" i="2" s="1"/>
  <c r="G93" i="2"/>
  <c r="H93" i="2"/>
  <c r="I93" i="2"/>
  <c r="J93" i="2"/>
  <c r="K93" i="2"/>
  <c r="L93" i="2"/>
  <c r="M93" i="2"/>
  <c r="N93" i="2"/>
  <c r="O93" i="2"/>
  <c r="P93" i="2"/>
  <c r="Q93" i="2"/>
  <c r="R93" i="2"/>
  <c r="S93" i="2"/>
  <c r="T93" i="2"/>
  <c r="U93" i="2"/>
  <c r="W93" i="2"/>
  <c r="X93" i="2"/>
  <c r="Y93" i="2"/>
  <c r="Z93" i="2"/>
  <c r="AA93" i="2"/>
  <c r="AB93" i="2"/>
  <c r="AC93" i="2"/>
  <c r="AD93" i="2"/>
  <c r="AE93" i="2"/>
  <c r="D94" i="2"/>
  <c r="E94" i="2"/>
  <c r="F94" i="2"/>
  <c r="V94" i="2" s="1"/>
  <c r="G94" i="2"/>
  <c r="H94" i="2"/>
  <c r="I94" i="2"/>
  <c r="J94" i="2"/>
  <c r="K94" i="2"/>
  <c r="L94" i="2"/>
  <c r="M94" i="2"/>
  <c r="N94" i="2"/>
  <c r="O94" i="2"/>
  <c r="P94" i="2"/>
  <c r="Q94" i="2"/>
  <c r="R94" i="2"/>
  <c r="S94" i="2"/>
  <c r="T94" i="2"/>
  <c r="U94" i="2"/>
  <c r="W94" i="2"/>
  <c r="X94" i="2"/>
  <c r="Y94" i="2"/>
  <c r="Z94" i="2"/>
  <c r="AA94" i="2"/>
  <c r="AB94" i="2"/>
  <c r="AC94" i="2"/>
  <c r="AD94" i="2"/>
  <c r="AE94" i="2"/>
  <c r="D95" i="2"/>
  <c r="E95" i="2"/>
  <c r="F95" i="2"/>
  <c r="V95" i="2" s="1"/>
  <c r="G95" i="2"/>
  <c r="H95" i="2"/>
  <c r="I95" i="2"/>
  <c r="J95" i="2"/>
  <c r="K95" i="2"/>
  <c r="L95" i="2"/>
  <c r="M95" i="2"/>
  <c r="N95" i="2"/>
  <c r="O95" i="2"/>
  <c r="P95" i="2"/>
  <c r="Q95" i="2"/>
  <c r="R95" i="2"/>
  <c r="S95" i="2"/>
  <c r="T95" i="2"/>
  <c r="U95" i="2"/>
  <c r="W95" i="2"/>
  <c r="X95" i="2"/>
  <c r="Y95" i="2"/>
  <c r="Z95" i="2"/>
  <c r="AA95" i="2"/>
  <c r="AB95" i="2"/>
  <c r="AC95" i="2"/>
  <c r="AD95" i="2"/>
  <c r="AE95" i="2"/>
  <c r="D96" i="2"/>
  <c r="E96" i="2"/>
  <c r="F96" i="2"/>
  <c r="V96" i="2" s="1"/>
  <c r="G96" i="2"/>
  <c r="H96" i="2"/>
  <c r="I96" i="2"/>
  <c r="J96" i="2"/>
  <c r="K96" i="2"/>
  <c r="L96" i="2"/>
  <c r="M96" i="2"/>
  <c r="N96" i="2"/>
  <c r="O96" i="2"/>
  <c r="P96" i="2"/>
  <c r="Q96" i="2"/>
  <c r="R96" i="2"/>
  <c r="S96" i="2"/>
  <c r="T96" i="2"/>
  <c r="U96" i="2"/>
  <c r="W96" i="2"/>
  <c r="X96" i="2"/>
  <c r="Y96" i="2"/>
  <c r="Z96" i="2"/>
  <c r="AA96" i="2"/>
  <c r="AB96" i="2"/>
  <c r="AC96" i="2"/>
  <c r="AD96" i="2"/>
  <c r="AE96" i="2"/>
  <c r="D97" i="2"/>
  <c r="E97" i="2"/>
  <c r="F97" i="2"/>
  <c r="V97" i="2" s="1"/>
  <c r="G97" i="2"/>
  <c r="H97" i="2"/>
  <c r="I97" i="2"/>
  <c r="J97" i="2"/>
  <c r="K97" i="2"/>
  <c r="L97" i="2"/>
  <c r="M97" i="2"/>
  <c r="N97" i="2"/>
  <c r="O97" i="2"/>
  <c r="P97" i="2"/>
  <c r="Q97" i="2"/>
  <c r="R97" i="2"/>
  <c r="S97" i="2"/>
  <c r="T97" i="2"/>
  <c r="U97" i="2"/>
  <c r="W97" i="2"/>
  <c r="X97" i="2"/>
  <c r="Y97" i="2"/>
  <c r="Z97" i="2"/>
  <c r="AA97" i="2"/>
  <c r="AB97" i="2"/>
  <c r="AC97" i="2"/>
  <c r="AD97" i="2"/>
  <c r="AE97" i="2"/>
  <c r="D98" i="2"/>
  <c r="E98" i="2"/>
  <c r="F98" i="2"/>
  <c r="V98" i="2" s="1"/>
  <c r="G98" i="2"/>
  <c r="H98" i="2"/>
  <c r="I98" i="2"/>
  <c r="J98" i="2"/>
  <c r="K98" i="2"/>
  <c r="L98" i="2"/>
  <c r="M98" i="2"/>
  <c r="N98" i="2"/>
  <c r="O98" i="2"/>
  <c r="P98" i="2"/>
  <c r="Q98" i="2"/>
  <c r="R98" i="2"/>
  <c r="S98" i="2"/>
  <c r="T98" i="2"/>
  <c r="U98" i="2"/>
  <c r="W98" i="2"/>
  <c r="X98" i="2"/>
  <c r="Y98" i="2"/>
  <c r="Z98" i="2"/>
  <c r="AA98" i="2"/>
  <c r="AB98" i="2"/>
  <c r="AC98" i="2"/>
  <c r="AD98" i="2"/>
  <c r="AE98" i="2"/>
  <c r="G3" i="2"/>
  <c r="I3" i="2"/>
  <c r="J3" i="2"/>
  <c r="O3" i="2"/>
  <c r="G4" i="2"/>
  <c r="I4" i="2"/>
  <c r="J4" i="2"/>
  <c r="O4" i="2"/>
  <c r="G5" i="2"/>
  <c r="T5" i="2" s="1"/>
  <c r="I5" i="2"/>
  <c r="J5" i="2"/>
  <c r="O5" i="2"/>
  <c r="G6" i="2"/>
  <c r="I6" i="2"/>
  <c r="J6" i="2"/>
  <c r="K6" i="2" s="1"/>
  <c r="M6" i="2"/>
  <c r="O6" i="2"/>
  <c r="G7" i="2"/>
  <c r="T7" i="2" s="1"/>
  <c r="I7" i="2"/>
  <c r="J7" i="2"/>
  <c r="O7" i="2"/>
  <c r="H8" i="2"/>
  <c r="G8" i="2"/>
  <c r="T8" i="2" s="1"/>
  <c r="I8" i="2"/>
  <c r="J8" i="2"/>
  <c r="K8" i="2" s="1"/>
  <c r="M8" i="2"/>
  <c r="O8" i="2"/>
  <c r="P8" i="2"/>
  <c r="AD9" i="2"/>
  <c r="G9" i="2"/>
  <c r="T9" i="2" s="1"/>
  <c r="I9" i="2"/>
  <c r="J9" i="2"/>
  <c r="K9" i="2" s="1"/>
  <c r="O9" i="2"/>
  <c r="AA9" i="2"/>
  <c r="AD10" i="2"/>
  <c r="G10" i="2"/>
  <c r="I10" i="2"/>
  <c r="J10" i="2"/>
  <c r="K10" i="2"/>
  <c r="M10" i="2"/>
  <c r="O10" i="2"/>
  <c r="T10" i="2"/>
  <c r="AA10" i="2"/>
  <c r="AD11" i="2"/>
  <c r="G11" i="2"/>
  <c r="T11" i="2" s="1"/>
  <c r="I11" i="2"/>
  <c r="J11" i="2"/>
  <c r="M11" i="2" s="1"/>
  <c r="O11" i="2"/>
  <c r="AA11" i="2"/>
  <c r="AA12" i="2"/>
  <c r="G12" i="2"/>
  <c r="T12" i="2" s="1"/>
  <c r="I12" i="2"/>
  <c r="J12" i="2"/>
  <c r="K12" i="2"/>
  <c r="O12" i="2"/>
  <c r="G13" i="2"/>
  <c r="T13" i="2" s="1"/>
  <c r="H13" i="2"/>
  <c r="I13" i="2"/>
  <c r="J13" i="2"/>
  <c r="K13" i="2" s="1"/>
  <c r="O13" i="2"/>
  <c r="P13" i="2"/>
  <c r="AA13" i="2"/>
  <c r="AD13" i="2"/>
  <c r="D14" i="2"/>
  <c r="E14" i="2"/>
  <c r="F14" i="2"/>
  <c r="V14" i="2" s="1"/>
  <c r="G14" i="2"/>
  <c r="H14" i="2"/>
  <c r="I14" i="2"/>
  <c r="J14" i="2"/>
  <c r="K14" i="2"/>
  <c r="L14" i="2"/>
  <c r="M14" i="2"/>
  <c r="N14" i="2"/>
  <c r="O14" i="2"/>
  <c r="P14" i="2"/>
  <c r="Q14" i="2"/>
  <c r="R14" i="2"/>
  <c r="S14" i="2"/>
  <c r="T14" i="2"/>
  <c r="U14" i="2"/>
  <c r="W14" i="2"/>
  <c r="X14" i="2"/>
  <c r="Y14" i="2"/>
  <c r="Z14" i="2"/>
  <c r="AA14" i="2"/>
  <c r="AB14" i="2"/>
  <c r="AC14" i="2"/>
  <c r="AD14" i="2"/>
  <c r="AE14" i="2"/>
  <c r="D15" i="2"/>
  <c r="E15" i="2"/>
  <c r="F15" i="2"/>
  <c r="V15" i="2" s="1"/>
  <c r="G15" i="2"/>
  <c r="H15" i="2"/>
  <c r="I15" i="2"/>
  <c r="J15" i="2"/>
  <c r="K15" i="2"/>
  <c r="L15" i="2"/>
  <c r="M15" i="2"/>
  <c r="N15" i="2"/>
  <c r="O15" i="2"/>
  <c r="P15" i="2"/>
  <c r="Q15" i="2"/>
  <c r="R15" i="2"/>
  <c r="S15" i="2"/>
  <c r="T15" i="2"/>
  <c r="U15" i="2"/>
  <c r="W15" i="2"/>
  <c r="X15" i="2"/>
  <c r="Y15" i="2"/>
  <c r="Z15" i="2"/>
  <c r="AA15" i="2"/>
  <c r="AB15" i="2"/>
  <c r="AC15" i="2"/>
  <c r="AD15" i="2"/>
  <c r="AE15" i="2"/>
  <c r="D16" i="2"/>
  <c r="E16" i="2"/>
  <c r="F16" i="2"/>
  <c r="V16" i="2" s="1"/>
  <c r="G16" i="2"/>
  <c r="H16" i="2"/>
  <c r="I16" i="2"/>
  <c r="J16" i="2"/>
  <c r="K16" i="2"/>
  <c r="L16" i="2"/>
  <c r="M16" i="2"/>
  <c r="N16" i="2"/>
  <c r="O16" i="2"/>
  <c r="P16" i="2"/>
  <c r="Q16" i="2"/>
  <c r="R16" i="2"/>
  <c r="S16" i="2"/>
  <c r="T16" i="2"/>
  <c r="U16" i="2"/>
  <c r="W16" i="2"/>
  <c r="X16" i="2"/>
  <c r="Y16" i="2"/>
  <c r="Z16" i="2"/>
  <c r="AA16" i="2"/>
  <c r="AB16" i="2"/>
  <c r="AC16" i="2"/>
  <c r="AD16" i="2"/>
  <c r="AE16" i="2"/>
  <c r="D17" i="2"/>
  <c r="E17" i="2"/>
  <c r="F17" i="2"/>
  <c r="V17" i="2" s="1"/>
  <c r="G17" i="2"/>
  <c r="H17" i="2"/>
  <c r="I17" i="2"/>
  <c r="J17" i="2"/>
  <c r="K17" i="2"/>
  <c r="L17" i="2"/>
  <c r="M17" i="2"/>
  <c r="N17" i="2"/>
  <c r="O17" i="2"/>
  <c r="P17" i="2"/>
  <c r="Q17" i="2"/>
  <c r="R17" i="2"/>
  <c r="S17" i="2"/>
  <c r="T17" i="2"/>
  <c r="U17" i="2"/>
  <c r="W17" i="2"/>
  <c r="X17" i="2"/>
  <c r="Y17" i="2"/>
  <c r="Z17" i="2"/>
  <c r="AA17" i="2"/>
  <c r="AB17" i="2"/>
  <c r="AC17" i="2"/>
  <c r="AD17" i="2"/>
  <c r="AE17" i="2"/>
  <c r="D18" i="2"/>
  <c r="E18" i="2"/>
  <c r="F18" i="2"/>
  <c r="V18" i="2" s="1"/>
  <c r="G18" i="2"/>
  <c r="H18" i="2"/>
  <c r="I18" i="2"/>
  <c r="J18" i="2"/>
  <c r="K18" i="2"/>
  <c r="L18" i="2"/>
  <c r="M18" i="2"/>
  <c r="N18" i="2"/>
  <c r="O18" i="2"/>
  <c r="P18" i="2"/>
  <c r="Q18" i="2"/>
  <c r="R18" i="2"/>
  <c r="S18" i="2"/>
  <c r="T18" i="2"/>
  <c r="U18" i="2"/>
  <c r="W18" i="2"/>
  <c r="X18" i="2"/>
  <c r="Y18" i="2"/>
  <c r="Z18" i="2"/>
  <c r="AA18" i="2"/>
  <c r="AB18" i="2"/>
  <c r="AC18" i="2"/>
  <c r="AD18" i="2"/>
  <c r="AE18" i="2"/>
  <c r="D19" i="2"/>
  <c r="E19" i="2"/>
  <c r="F19" i="2"/>
  <c r="V19" i="2" s="1"/>
  <c r="G19" i="2"/>
  <c r="H19" i="2"/>
  <c r="I19" i="2"/>
  <c r="J19" i="2"/>
  <c r="K19" i="2"/>
  <c r="L19" i="2"/>
  <c r="M19" i="2"/>
  <c r="N19" i="2"/>
  <c r="O19" i="2"/>
  <c r="P19" i="2"/>
  <c r="Q19" i="2"/>
  <c r="R19" i="2"/>
  <c r="S19" i="2"/>
  <c r="T19" i="2"/>
  <c r="U19" i="2"/>
  <c r="W19" i="2"/>
  <c r="X19" i="2"/>
  <c r="Y19" i="2"/>
  <c r="Z19" i="2"/>
  <c r="AA19" i="2"/>
  <c r="AB19" i="2"/>
  <c r="AC19" i="2"/>
  <c r="AD19" i="2"/>
  <c r="AE19" i="2"/>
  <c r="D20" i="2"/>
  <c r="E20" i="2"/>
  <c r="F20" i="2"/>
  <c r="V20" i="2" s="1"/>
  <c r="G20" i="2"/>
  <c r="H20" i="2"/>
  <c r="I20" i="2"/>
  <c r="J20" i="2"/>
  <c r="K20" i="2"/>
  <c r="L20" i="2"/>
  <c r="M20" i="2"/>
  <c r="N20" i="2"/>
  <c r="O20" i="2"/>
  <c r="P20" i="2"/>
  <c r="Q20" i="2"/>
  <c r="R20" i="2"/>
  <c r="S20" i="2"/>
  <c r="T20" i="2"/>
  <c r="U20" i="2"/>
  <c r="W20" i="2"/>
  <c r="X20" i="2"/>
  <c r="Y20" i="2"/>
  <c r="Z20" i="2"/>
  <c r="AA20" i="2"/>
  <c r="AB20" i="2"/>
  <c r="AC20" i="2"/>
  <c r="AD20" i="2"/>
  <c r="AE20" i="2"/>
  <c r="D21" i="2"/>
  <c r="E21" i="2"/>
  <c r="F21" i="2"/>
  <c r="V21" i="2" s="1"/>
  <c r="G21" i="2"/>
  <c r="H21" i="2"/>
  <c r="I21" i="2"/>
  <c r="J21" i="2"/>
  <c r="K21" i="2"/>
  <c r="L21" i="2"/>
  <c r="M21" i="2"/>
  <c r="N21" i="2"/>
  <c r="O21" i="2"/>
  <c r="P21" i="2"/>
  <c r="Q21" i="2"/>
  <c r="R21" i="2"/>
  <c r="S21" i="2"/>
  <c r="T21" i="2"/>
  <c r="U21" i="2"/>
  <c r="W21" i="2"/>
  <c r="X21" i="2"/>
  <c r="Y21" i="2"/>
  <c r="Z21" i="2"/>
  <c r="AA21" i="2"/>
  <c r="AB21" i="2"/>
  <c r="AC21" i="2"/>
  <c r="AD21" i="2"/>
  <c r="AE21" i="2"/>
  <c r="D22" i="2"/>
  <c r="E22" i="2"/>
  <c r="F22" i="2"/>
  <c r="V22" i="2" s="1"/>
  <c r="G22" i="2"/>
  <c r="H22" i="2"/>
  <c r="I22" i="2"/>
  <c r="J22" i="2"/>
  <c r="K22" i="2"/>
  <c r="L22" i="2"/>
  <c r="M22" i="2"/>
  <c r="N22" i="2"/>
  <c r="O22" i="2"/>
  <c r="P22" i="2"/>
  <c r="Q22" i="2"/>
  <c r="R22" i="2"/>
  <c r="S22" i="2"/>
  <c r="T22" i="2"/>
  <c r="U22" i="2"/>
  <c r="W22" i="2"/>
  <c r="X22" i="2"/>
  <c r="Y22" i="2"/>
  <c r="Z22" i="2"/>
  <c r="AA22" i="2"/>
  <c r="AB22" i="2"/>
  <c r="AC22" i="2"/>
  <c r="AD22" i="2"/>
  <c r="AE22" i="2"/>
  <c r="D23" i="2"/>
  <c r="E23" i="2"/>
  <c r="F23" i="2"/>
  <c r="V23" i="2" s="1"/>
  <c r="G23" i="2"/>
  <c r="H23" i="2"/>
  <c r="I23" i="2"/>
  <c r="J23" i="2"/>
  <c r="K23" i="2"/>
  <c r="L23" i="2"/>
  <c r="M23" i="2"/>
  <c r="N23" i="2"/>
  <c r="O23" i="2"/>
  <c r="P23" i="2"/>
  <c r="Q23" i="2"/>
  <c r="R23" i="2"/>
  <c r="S23" i="2"/>
  <c r="T23" i="2"/>
  <c r="U23" i="2"/>
  <c r="W23" i="2"/>
  <c r="X23" i="2"/>
  <c r="Y23" i="2"/>
  <c r="Z23" i="2"/>
  <c r="AA23" i="2"/>
  <c r="AB23" i="2"/>
  <c r="AC23" i="2"/>
  <c r="AD23" i="2"/>
  <c r="AE23" i="2"/>
  <c r="D24" i="2"/>
  <c r="E24" i="2"/>
  <c r="F24" i="2"/>
  <c r="V24" i="2" s="1"/>
  <c r="G24" i="2"/>
  <c r="H24" i="2"/>
  <c r="I24" i="2"/>
  <c r="J24" i="2"/>
  <c r="K24" i="2"/>
  <c r="L24" i="2"/>
  <c r="M24" i="2"/>
  <c r="N24" i="2"/>
  <c r="O24" i="2"/>
  <c r="P24" i="2"/>
  <c r="Q24" i="2"/>
  <c r="R24" i="2"/>
  <c r="S24" i="2"/>
  <c r="T24" i="2"/>
  <c r="U24" i="2"/>
  <c r="W24" i="2"/>
  <c r="X24" i="2"/>
  <c r="Y24" i="2"/>
  <c r="Z24" i="2"/>
  <c r="AA24" i="2"/>
  <c r="AB24" i="2"/>
  <c r="AC24" i="2"/>
  <c r="AD24" i="2"/>
  <c r="AE24" i="2"/>
  <c r="D25" i="2"/>
  <c r="E25" i="2"/>
  <c r="F25" i="2"/>
  <c r="V25" i="2" s="1"/>
  <c r="G25" i="2"/>
  <c r="H25" i="2"/>
  <c r="I25" i="2"/>
  <c r="J25" i="2"/>
  <c r="K25" i="2"/>
  <c r="L25" i="2"/>
  <c r="M25" i="2"/>
  <c r="N25" i="2"/>
  <c r="O25" i="2"/>
  <c r="P25" i="2"/>
  <c r="Q25" i="2"/>
  <c r="R25" i="2"/>
  <c r="S25" i="2"/>
  <c r="T25" i="2"/>
  <c r="U25" i="2"/>
  <c r="W25" i="2"/>
  <c r="X25" i="2"/>
  <c r="Y25" i="2"/>
  <c r="Z25" i="2"/>
  <c r="AA25" i="2"/>
  <c r="AB25" i="2"/>
  <c r="AC25" i="2"/>
  <c r="AD25" i="2"/>
  <c r="AE25" i="2"/>
  <c r="D26" i="2"/>
  <c r="E26" i="2"/>
  <c r="F26" i="2"/>
  <c r="V26" i="2" s="1"/>
  <c r="G26" i="2"/>
  <c r="H26" i="2"/>
  <c r="I26" i="2"/>
  <c r="J26" i="2"/>
  <c r="K26" i="2"/>
  <c r="L26" i="2"/>
  <c r="M26" i="2"/>
  <c r="N26" i="2"/>
  <c r="O26" i="2"/>
  <c r="P26" i="2"/>
  <c r="Q26" i="2"/>
  <c r="R26" i="2"/>
  <c r="S26" i="2"/>
  <c r="T26" i="2"/>
  <c r="U26" i="2"/>
  <c r="W26" i="2"/>
  <c r="X26" i="2"/>
  <c r="Y26" i="2"/>
  <c r="Z26" i="2"/>
  <c r="AA26" i="2"/>
  <c r="AB26" i="2"/>
  <c r="AC26" i="2"/>
  <c r="AD26" i="2"/>
  <c r="AE26" i="2"/>
  <c r="D27" i="2"/>
  <c r="E27" i="2"/>
  <c r="F27" i="2"/>
  <c r="V27" i="2" s="1"/>
  <c r="G27" i="2"/>
  <c r="H27" i="2"/>
  <c r="I27" i="2"/>
  <c r="J27" i="2"/>
  <c r="K27" i="2"/>
  <c r="L27" i="2"/>
  <c r="M27" i="2"/>
  <c r="N27" i="2"/>
  <c r="O27" i="2"/>
  <c r="P27" i="2"/>
  <c r="Q27" i="2"/>
  <c r="R27" i="2"/>
  <c r="S27" i="2"/>
  <c r="T27" i="2"/>
  <c r="U27" i="2"/>
  <c r="W27" i="2"/>
  <c r="X27" i="2"/>
  <c r="Y27" i="2"/>
  <c r="Z27" i="2"/>
  <c r="AA27" i="2"/>
  <c r="AB27" i="2"/>
  <c r="AC27" i="2"/>
  <c r="AD27" i="2"/>
  <c r="AE27" i="2"/>
  <c r="D28" i="2"/>
  <c r="E28" i="2"/>
  <c r="F28" i="2"/>
  <c r="V28" i="2" s="1"/>
  <c r="G28" i="2"/>
  <c r="H28" i="2"/>
  <c r="I28" i="2"/>
  <c r="J28" i="2"/>
  <c r="K28" i="2"/>
  <c r="L28" i="2"/>
  <c r="M28" i="2"/>
  <c r="N28" i="2"/>
  <c r="O28" i="2"/>
  <c r="P28" i="2"/>
  <c r="Q28" i="2"/>
  <c r="R28" i="2"/>
  <c r="S28" i="2"/>
  <c r="T28" i="2"/>
  <c r="U28" i="2"/>
  <c r="W28" i="2"/>
  <c r="X28" i="2"/>
  <c r="Y28" i="2"/>
  <c r="Z28" i="2"/>
  <c r="AA28" i="2"/>
  <c r="AB28" i="2"/>
  <c r="AC28" i="2"/>
  <c r="AD28" i="2"/>
  <c r="AE28" i="2"/>
  <c r="D29" i="2"/>
  <c r="E29" i="2"/>
  <c r="F29" i="2"/>
  <c r="V29" i="2" s="1"/>
  <c r="G29" i="2"/>
  <c r="H29" i="2"/>
  <c r="I29" i="2"/>
  <c r="J29" i="2"/>
  <c r="K29" i="2"/>
  <c r="L29" i="2"/>
  <c r="M29" i="2"/>
  <c r="N29" i="2"/>
  <c r="O29" i="2"/>
  <c r="P29" i="2"/>
  <c r="Q29" i="2"/>
  <c r="R29" i="2"/>
  <c r="S29" i="2"/>
  <c r="T29" i="2"/>
  <c r="U29" i="2"/>
  <c r="W29" i="2"/>
  <c r="X29" i="2"/>
  <c r="Y29" i="2"/>
  <c r="Z29" i="2"/>
  <c r="AA29" i="2"/>
  <c r="AB29" i="2"/>
  <c r="AC29" i="2"/>
  <c r="AD29" i="2"/>
  <c r="AE29" i="2"/>
  <c r="D30" i="2"/>
  <c r="E30" i="2"/>
  <c r="F30" i="2"/>
  <c r="V30" i="2" s="1"/>
  <c r="G30" i="2"/>
  <c r="H30" i="2"/>
  <c r="I30" i="2"/>
  <c r="J30" i="2"/>
  <c r="K30" i="2"/>
  <c r="L30" i="2"/>
  <c r="M30" i="2"/>
  <c r="N30" i="2"/>
  <c r="O30" i="2"/>
  <c r="P30" i="2"/>
  <c r="Q30" i="2"/>
  <c r="R30" i="2"/>
  <c r="S30" i="2"/>
  <c r="T30" i="2"/>
  <c r="U30" i="2"/>
  <c r="W30" i="2"/>
  <c r="X30" i="2"/>
  <c r="Y30" i="2"/>
  <c r="Z30" i="2"/>
  <c r="AA30" i="2"/>
  <c r="AB30" i="2"/>
  <c r="AC30" i="2"/>
  <c r="AD30" i="2"/>
  <c r="AE30" i="2"/>
  <c r="D31" i="2"/>
  <c r="E31" i="2"/>
  <c r="F31" i="2"/>
  <c r="V31" i="2" s="1"/>
  <c r="G31" i="2"/>
  <c r="H31" i="2"/>
  <c r="I31" i="2"/>
  <c r="J31" i="2"/>
  <c r="K31" i="2"/>
  <c r="L31" i="2"/>
  <c r="M31" i="2"/>
  <c r="N31" i="2"/>
  <c r="O31" i="2"/>
  <c r="P31" i="2"/>
  <c r="Q31" i="2"/>
  <c r="R31" i="2"/>
  <c r="S31" i="2"/>
  <c r="T31" i="2"/>
  <c r="U31" i="2"/>
  <c r="W31" i="2"/>
  <c r="X31" i="2"/>
  <c r="Y31" i="2"/>
  <c r="Z31" i="2"/>
  <c r="AA31" i="2"/>
  <c r="AB31" i="2"/>
  <c r="AC31" i="2"/>
  <c r="AD31" i="2"/>
  <c r="AE31" i="2"/>
  <c r="D32" i="2"/>
  <c r="E32" i="2"/>
  <c r="F32" i="2"/>
  <c r="V32" i="2" s="1"/>
  <c r="G32" i="2"/>
  <c r="H32" i="2"/>
  <c r="I32" i="2"/>
  <c r="J32" i="2"/>
  <c r="K32" i="2"/>
  <c r="L32" i="2"/>
  <c r="M32" i="2"/>
  <c r="N32" i="2"/>
  <c r="O32" i="2"/>
  <c r="P32" i="2"/>
  <c r="Q32" i="2"/>
  <c r="R32" i="2"/>
  <c r="S32" i="2"/>
  <c r="T32" i="2"/>
  <c r="U32" i="2"/>
  <c r="W32" i="2"/>
  <c r="X32" i="2"/>
  <c r="Y32" i="2"/>
  <c r="Z32" i="2"/>
  <c r="AA32" i="2"/>
  <c r="AB32" i="2"/>
  <c r="AC32" i="2"/>
  <c r="AD32" i="2"/>
  <c r="AE32" i="2"/>
  <c r="D33" i="2"/>
  <c r="E33" i="2"/>
  <c r="F33" i="2"/>
  <c r="V33" i="2" s="1"/>
  <c r="G33" i="2"/>
  <c r="H33" i="2"/>
  <c r="I33" i="2"/>
  <c r="J33" i="2"/>
  <c r="K33" i="2"/>
  <c r="L33" i="2"/>
  <c r="M33" i="2"/>
  <c r="N33" i="2"/>
  <c r="O33" i="2"/>
  <c r="P33" i="2"/>
  <c r="Q33" i="2"/>
  <c r="R33" i="2"/>
  <c r="S33" i="2"/>
  <c r="T33" i="2"/>
  <c r="U33" i="2"/>
  <c r="W33" i="2"/>
  <c r="X33" i="2"/>
  <c r="Y33" i="2"/>
  <c r="Z33" i="2"/>
  <c r="AA33" i="2"/>
  <c r="AB33" i="2"/>
  <c r="AC33" i="2"/>
  <c r="AD33" i="2"/>
  <c r="AE33" i="2"/>
  <c r="D34" i="2"/>
  <c r="E34" i="2"/>
  <c r="F34" i="2"/>
  <c r="V34" i="2" s="1"/>
  <c r="G34" i="2"/>
  <c r="H34" i="2"/>
  <c r="I34" i="2"/>
  <c r="J34" i="2"/>
  <c r="K34" i="2"/>
  <c r="L34" i="2"/>
  <c r="M34" i="2"/>
  <c r="N34" i="2"/>
  <c r="O34" i="2"/>
  <c r="P34" i="2"/>
  <c r="Q34" i="2"/>
  <c r="R34" i="2"/>
  <c r="S34" i="2"/>
  <c r="T34" i="2"/>
  <c r="U34" i="2"/>
  <c r="W34" i="2"/>
  <c r="X34" i="2"/>
  <c r="Y34" i="2"/>
  <c r="Z34" i="2"/>
  <c r="AA34" i="2"/>
  <c r="AB34" i="2"/>
  <c r="AC34" i="2"/>
  <c r="AD34" i="2"/>
  <c r="AE34" i="2"/>
  <c r="D35" i="2"/>
  <c r="E35" i="2"/>
  <c r="F35" i="2"/>
  <c r="V35" i="2" s="1"/>
  <c r="G35" i="2"/>
  <c r="H35" i="2"/>
  <c r="I35" i="2"/>
  <c r="J35" i="2"/>
  <c r="K35" i="2"/>
  <c r="L35" i="2"/>
  <c r="M35" i="2"/>
  <c r="N35" i="2"/>
  <c r="O35" i="2"/>
  <c r="P35" i="2"/>
  <c r="Q35" i="2"/>
  <c r="R35" i="2"/>
  <c r="S35" i="2"/>
  <c r="T35" i="2"/>
  <c r="U35" i="2"/>
  <c r="W35" i="2"/>
  <c r="X35" i="2"/>
  <c r="Y35" i="2"/>
  <c r="Z35" i="2"/>
  <c r="AA35" i="2"/>
  <c r="AB35" i="2"/>
  <c r="AC35" i="2"/>
  <c r="AD35" i="2"/>
  <c r="AE35" i="2"/>
  <c r="D36" i="2"/>
  <c r="E36" i="2"/>
  <c r="F36" i="2"/>
  <c r="V36" i="2" s="1"/>
  <c r="G36" i="2"/>
  <c r="H36" i="2"/>
  <c r="I36" i="2"/>
  <c r="J36" i="2"/>
  <c r="K36" i="2"/>
  <c r="L36" i="2"/>
  <c r="M36" i="2"/>
  <c r="N36" i="2"/>
  <c r="O36" i="2"/>
  <c r="P36" i="2"/>
  <c r="Q36" i="2"/>
  <c r="R36" i="2"/>
  <c r="S36" i="2"/>
  <c r="T36" i="2"/>
  <c r="U36" i="2"/>
  <c r="W36" i="2"/>
  <c r="X36" i="2"/>
  <c r="Y36" i="2"/>
  <c r="Z36" i="2"/>
  <c r="AA36" i="2"/>
  <c r="AB36" i="2"/>
  <c r="AC36" i="2"/>
  <c r="AD36" i="2"/>
  <c r="AE36" i="2"/>
  <c r="D37" i="2"/>
  <c r="E37" i="2"/>
  <c r="F37" i="2"/>
  <c r="V37" i="2" s="1"/>
  <c r="G37" i="2"/>
  <c r="H37" i="2"/>
  <c r="I37" i="2"/>
  <c r="J37" i="2"/>
  <c r="K37" i="2"/>
  <c r="L37" i="2"/>
  <c r="M37" i="2"/>
  <c r="N37" i="2"/>
  <c r="O37" i="2"/>
  <c r="P37" i="2"/>
  <c r="Q37" i="2"/>
  <c r="R37" i="2"/>
  <c r="S37" i="2"/>
  <c r="T37" i="2"/>
  <c r="U37" i="2"/>
  <c r="W37" i="2"/>
  <c r="X37" i="2"/>
  <c r="Y37" i="2"/>
  <c r="Z37" i="2"/>
  <c r="AA37" i="2"/>
  <c r="AB37" i="2"/>
  <c r="AC37" i="2"/>
  <c r="AD37" i="2"/>
  <c r="AE37" i="2"/>
  <c r="D38" i="2"/>
  <c r="E38" i="2"/>
  <c r="F38" i="2"/>
  <c r="V38" i="2" s="1"/>
  <c r="G38" i="2"/>
  <c r="H38" i="2"/>
  <c r="I38" i="2"/>
  <c r="J38" i="2"/>
  <c r="K38" i="2"/>
  <c r="L38" i="2"/>
  <c r="M38" i="2"/>
  <c r="N38" i="2"/>
  <c r="O38" i="2"/>
  <c r="P38" i="2"/>
  <c r="Q38" i="2"/>
  <c r="R38" i="2"/>
  <c r="S38" i="2"/>
  <c r="T38" i="2"/>
  <c r="U38" i="2"/>
  <c r="W38" i="2"/>
  <c r="X38" i="2"/>
  <c r="Y38" i="2"/>
  <c r="Z38" i="2"/>
  <c r="AA38" i="2"/>
  <c r="AB38" i="2"/>
  <c r="AC38" i="2"/>
  <c r="AD38" i="2"/>
  <c r="AE38" i="2"/>
  <c r="D39" i="2"/>
  <c r="E39" i="2"/>
  <c r="F39" i="2"/>
  <c r="V39" i="2" s="1"/>
  <c r="G39" i="2"/>
  <c r="H39" i="2"/>
  <c r="I39" i="2"/>
  <c r="J39" i="2"/>
  <c r="K39" i="2"/>
  <c r="L39" i="2"/>
  <c r="M39" i="2"/>
  <c r="N39" i="2"/>
  <c r="O39" i="2"/>
  <c r="P39" i="2"/>
  <c r="Q39" i="2"/>
  <c r="R39" i="2"/>
  <c r="S39" i="2"/>
  <c r="T39" i="2"/>
  <c r="U39" i="2"/>
  <c r="W39" i="2"/>
  <c r="X39" i="2"/>
  <c r="Y39" i="2"/>
  <c r="Z39" i="2"/>
  <c r="AA39" i="2"/>
  <c r="AB39" i="2"/>
  <c r="AC39" i="2"/>
  <c r="AD39" i="2"/>
  <c r="AE39" i="2"/>
  <c r="D40" i="2"/>
  <c r="E40" i="2"/>
  <c r="F40" i="2"/>
  <c r="V40" i="2" s="1"/>
  <c r="G40" i="2"/>
  <c r="H40" i="2"/>
  <c r="I40" i="2"/>
  <c r="J40" i="2"/>
  <c r="K40" i="2"/>
  <c r="L40" i="2"/>
  <c r="M40" i="2"/>
  <c r="N40" i="2"/>
  <c r="O40" i="2"/>
  <c r="P40" i="2"/>
  <c r="Q40" i="2"/>
  <c r="R40" i="2"/>
  <c r="S40" i="2"/>
  <c r="T40" i="2"/>
  <c r="U40" i="2"/>
  <c r="W40" i="2"/>
  <c r="X40" i="2"/>
  <c r="Y40" i="2"/>
  <c r="Z40" i="2"/>
  <c r="AA40" i="2"/>
  <c r="AB40" i="2"/>
  <c r="AC40" i="2"/>
  <c r="AD40" i="2"/>
  <c r="AE40" i="2"/>
  <c r="D41" i="2"/>
  <c r="E41" i="2"/>
  <c r="F41" i="2"/>
  <c r="V41" i="2" s="1"/>
  <c r="G41" i="2"/>
  <c r="H41" i="2"/>
  <c r="I41" i="2"/>
  <c r="J41" i="2"/>
  <c r="K41" i="2"/>
  <c r="L41" i="2"/>
  <c r="M41" i="2"/>
  <c r="N41" i="2"/>
  <c r="O41" i="2"/>
  <c r="P41" i="2"/>
  <c r="Q41" i="2"/>
  <c r="R41" i="2"/>
  <c r="S41" i="2"/>
  <c r="T41" i="2"/>
  <c r="U41" i="2"/>
  <c r="W41" i="2"/>
  <c r="X41" i="2"/>
  <c r="Y41" i="2"/>
  <c r="Z41" i="2"/>
  <c r="AA41" i="2"/>
  <c r="AB41" i="2"/>
  <c r="AC41" i="2"/>
  <c r="AD41" i="2"/>
  <c r="AE41" i="2"/>
  <c r="D42" i="2"/>
  <c r="E42" i="2"/>
  <c r="F42" i="2"/>
  <c r="V42" i="2" s="1"/>
  <c r="G42" i="2"/>
  <c r="H42" i="2"/>
  <c r="I42" i="2"/>
  <c r="J42" i="2"/>
  <c r="K42" i="2"/>
  <c r="L42" i="2"/>
  <c r="M42" i="2"/>
  <c r="N42" i="2"/>
  <c r="O42" i="2"/>
  <c r="P42" i="2"/>
  <c r="Q42" i="2"/>
  <c r="R42" i="2"/>
  <c r="S42" i="2"/>
  <c r="T42" i="2"/>
  <c r="U42" i="2"/>
  <c r="W42" i="2"/>
  <c r="X42" i="2"/>
  <c r="Y42" i="2"/>
  <c r="Z42" i="2"/>
  <c r="AA42" i="2"/>
  <c r="AB42" i="2"/>
  <c r="AC42" i="2"/>
  <c r="AD42" i="2"/>
  <c r="AE42" i="2"/>
  <c r="D43" i="2"/>
  <c r="E43" i="2"/>
  <c r="F43" i="2"/>
  <c r="V43" i="2" s="1"/>
  <c r="G43" i="2"/>
  <c r="H43" i="2"/>
  <c r="I43" i="2"/>
  <c r="J43" i="2"/>
  <c r="K43" i="2"/>
  <c r="L43" i="2"/>
  <c r="M43" i="2"/>
  <c r="N43" i="2"/>
  <c r="O43" i="2"/>
  <c r="P43" i="2"/>
  <c r="Q43" i="2"/>
  <c r="R43" i="2"/>
  <c r="S43" i="2"/>
  <c r="T43" i="2"/>
  <c r="U43" i="2"/>
  <c r="W43" i="2"/>
  <c r="X43" i="2"/>
  <c r="Y43" i="2"/>
  <c r="Z43" i="2"/>
  <c r="AA43" i="2"/>
  <c r="AB43" i="2"/>
  <c r="AC43" i="2"/>
  <c r="AD43" i="2"/>
  <c r="AE43" i="2"/>
  <c r="D44" i="2"/>
  <c r="E44" i="2"/>
  <c r="F44" i="2"/>
  <c r="V44" i="2" s="1"/>
  <c r="G44" i="2"/>
  <c r="H44" i="2"/>
  <c r="I44" i="2"/>
  <c r="J44" i="2"/>
  <c r="K44" i="2"/>
  <c r="L44" i="2"/>
  <c r="M44" i="2"/>
  <c r="N44" i="2"/>
  <c r="O44" i="2"/>
  <c r="P44" i="2"/>
  <c r="Q44" i="2"/>
  <c r="R44" i="2"/>
  <c r="S44" i="2"/>
  <c r="T44" i="2"/>
  <c r="U44" i="2"/>
  <c r="W44" i="2"/>
  <c r="X44" i="2"/>
  <c r="Y44" i="2"/>
  <c r="Z44" i="2"/>
  <c r="AA44" i="2"/>
  <c r="AB44" i="2"/>
  <c r="AC44" i="2"/>
  <c r="AD44" i="2"/>
  <c r="AE44" i="2"/>
  <c r="D45" i="2"/>
  <c r="E45" i="2"/>
  <c r="F45" i="2"/>
  <c r="V45" i="2" s="1"/>
  <c r="G45" i="2"/>
  <c r="H45" i="2"/>
  <c r="I45" i="2"/>
  <c r="J45" i="2"/>
  <c r="K45" i="2"/>
  <c r="L45" i="2"/>
  <c r="M45" i="2"/>
  <c r="N45" i="2"/>
  <c r="O45" i="2"/>
  <c r="P45" i="2"/>
  <c r="Q45" i="2"/>
  <c r="R45" i="2"/>
  <c r="S45" i="2"/>
  <c r="T45" i="2"/>
  <c r="U45" i="2"/>
  <c r="W45" i="2"/>
  <c r="X45" i="2"/>
  <c r="Y45" i="2"/>
  <c r="Z45" i="2"/>
  <c r="AA45" i="2"/>
  <c r="AB45" i="2"/>
  <c r="AC45" i="2"/>
  <c r="AD45" i="2"/>
  <c r="AE45" i="2"/>
  <c r="D46" i="2"/>
  <c r="E46" i="2"/>
  <c r="F46" i="2"/>
  <c r="V46" i="2" s="1"/>
  <c r="G46" i="2"/>
  <c r="H46" i="2"/>
  <c r="I46" i="2"/>
  <c r="J46" i="2"/>
  <c r="K46" i="2"/>
  <c r="L46" i="2"/>
  <c r="M46" i="2"/>
  <c r="N46" i="2"/>
  <c r="O46" i="2"/>
  <c r="P46" i="2"/>
  <c r="Q46" i="2"/>
  <c r="R46" i="2"/>
  <c r="S46" i="2"/>
  <c r="T46" i="2"/>
  <c r="U46" i="2"/>
  <c r="W46" i="2"/>
  <c r="X46" i="2"/>
  <c r="Y46" i="2"/>
  <c r="Z46" i="2"/>
  <c r="AA46" i="2"/>
  <c r="AB46" i="2"/>
  <c r="AC46" i="2"/>
  <c r="AD46" i="2"/>
  <c r="AE46" i="2"/>
  <c r="D47" i="2"/>
  <c r="E47" i="2"/>
  <c r="F47" i="2"/>
  <c r="V47" i="2" s="1"/>
  <c r="G47" i="2"/>
  <c r="H47" i="2"/>
  <c r="I47" i="2"/>
  <c r="J47" i="2"/>
  <c r="K47" i="2"/>
  <c r="L47" i="2"/>
  <c r="M47" i="2"/>
  <c r="N47" i="2"/>
  <c r="O47" i="2"/>
  <c r="P47" i="2"/>
  <c r="Q47" i="2"/>
  <c r="R47" i="2"/>
  <c r="S47" i="2"/>
  <c r="T47" i="2"/>
  <c r="U47" i="2"/>
  <c r="W47" i="2"/>
  <c r="X47" i="2"/>
  <c r="Y47" i="2"/>
  <c r="Z47" i="2"/>
  <c r="AA47" i="2"/>
  <c r="AB47" i="2"/>
  <c r="AC47" i="2"/>
  <c r="AD47" i="2"/>
  <c r="AE47" i="2"/>
  <c r="D48" i="2"/>
  <c r="E48" i="2"/>
  <c r="F48" i="2"/>
  <c r="V48" i="2" s="1"/>
  <c r="G48" i="2"/>
  <c r="H48" i="2"/>
  <c r="I48" i="2"/>
  <c r="J48" i="2"/>
  <c r="K48" i="2"/>
  <c r="L48" i="2"/>
  <c r="M48" i="2"/>
  <c r="N48" i="2"/>
  <c r="O48" i="2"/>
  <c r="P48" i="2"/>
  <c r="Q48" i="2"/>
  <c r="R48" i="2"/>
  <c r="S48" i="2"/>
  <c r="T48" i="2"/>
  <c r="U48" i="2"/>
  <c r="W48" i="2"/>
  <c r="X48" i="2"/>
  <c r="Y48" i="2"/>
  <c r="Z48" i="2"/>
  <c r="AA48" i="2"/>
  <c r="AB48" i="2"/>
  <c r="AC48" i="2"/>
  <c r="AD48" i="2"/>
  <c r="AE48" i="2"/>
  <c r="D49" i="2"/>
  <c r="E49" i="2"/>
  <c r="F49" i="2"/>
  <c r="V49" i="2" s="1"/>
  <c r="G49" i="2"/>
  <c r="H49" i="2"/>
  <c r="I49" i="2"/>
  <c r="J49" i="2"/>
  <c r="K49" i="2"/>
  <c r="L49" i="2"/>
  <c r="M49" i="2"/>
  <c r="N49" i="2"/>
  <c r="O49" i="2"/>
  <c r="P49" i="2"/>
  <c r="Q49" i="2"/>
  <c r="R49" i="2"/>
  <c r="S49" i="2"/>
  <c r="T49" i="2"/>
  <c r="U49" i="2"/>
  <c r="W49" i="2"/>
  <c r="X49" i="2"/>
  <c r="Y49" i="2"/>
  <c r="Z49" i="2"/>
  <c r="AA49" i="2"/>
  <c r="AB49" i="2"/>
  <c r="AC49" i="2"/>
  <c r="AD49" i="2"/>
  <c r="AE49" i="2"/>
  <c r="D50" i="2"/>
  <c r="E50" i="2"/>
  <c r="F50" i="2"/>
  <c r="V50" i="2" s="1"/>
  <c r="G50" i="2"/>
  <c r="H50" i="2"/>
  <c r="I50" i="2"/>
  <c r="J50" i="2"/>
  <c r="K50" i="2"/>
  <c r="L50" i="2"/>
  <c r="M50" i="2"/>
  <c r="N50" i="2"/>
  <c r="O50" i="2"/>
  <c r="P50" i="2"/>
  <c r="Q50" i="2"/>
  <c r="R50" i="2"/>
  <c r="S50" i="2"/>
  <c r="T50" i="2"/>
  <c r="U50" i="2"/>
  <c r="W50" i="2"/>
  <c r="X50" i="2"/>
  <c r="Y50" i="2"/>
  <c r="Z50" i="2"/>
  <c r="AA50" i="2"/>
  <c r="AB50" i="2"/>
  <c r="AC50" i="2"/>
  <c r="AD50" i="2"/>
  <c r="AE50" i="2"/>
  <c r="D7" i="4"/>
  <c r="D9" i="4"/>
  <c r="D10" i="4"/>
  <c r="D11" i="4"/>
  <c r="D12" i="4"/>
  <c r="C127" i="17"/>
  <c r="J127" i="17" s="1"/>
  <c r="C126" i="17"/>
  <c r="J126" i="17" s="1"/>
  <c r="C125" i="17"/>
  <c r="J125" i="17" s="1"/>
  <c r="C124" i="17"/>
  <c r="J124" i="17" s="1"/>
  <c r="C123" i="17"/>
  <c r="J123" i="17" s="1"/>
  <c r="C122" i="17"/>
  <c r="C121" i="17"/>
  <c r="C120" i="17"/>
  <c r="J120" i="17" s="1"/>
  <c r="C119" i="17"/>
  <c r="J119" i="17" s="1"/>
  <c r="C118" i="17"/>
  <c r="J118" i="17" s="1"/>
  <c r="C117" i="17"/>
  <c r="J117" i="17" s="1"/>
  <c r="C116" i="17"/>
  <c r="J116" i="17" s="1"/>
  <c r="C115" i="17"/>
  <c r="J115" i="17" s="1"/>
  <c r="C114" i="17"/>
  <c r="C113" i="17"/>
  <c r="C112" i="17"/>
  <c r="J112" i="17" s="1"/>
  <c r="C111" i="17"/>
  <c r="J111" i="17" s="1"/>
  <c r="C110" i="17"/>
  <c r="J110" i="17" s="1"/>
  <c r="C109" i="17"/>
  <c r="J109" i="17" s="1"/>
  <c r="C108" i="17"/>
  <c r="J108" i="17" s="1"/>
  <c r="C107" i="17"/>
  <c r="J107" i="17" s="1"/>
  <c r="C106" i="17"/>
  <c r="C105" i="17"/>
  <c r="C104" i="17"/>
  <c r="J104" i="17" s="1"/>
  <c r="C103" i="17"/>
  <c r="J103" i="17" s="1"/>
  <c r="C102" i="17"/>
  <c r="J102" i="17" s="1"/>
  <c r="C101" i="17"/>
  <c r="J101" i="17" s="1"/>
  <c r="C100" i="17"/>
  <c r="J100" i="17" s="1"/>
  <c r="C99" i="17"/>
  <c r="J99" i="17" s="1"/>
  <c r="C98" i="17"/>
  <c r="C97" i="17"/>
  <c r="C96" i="17"/>
  <c r="J96" i="17" s="1"/>
  <c r="C95" i="17"/>
  <c r="J95" i="17" s="1"/>
  <c r="C94" i="17"/>
  <c r="J94" i="17" s="1"/>
  <c r="C93" i="17"/>
  <c r="J93" i="17" s="1"/>
  <c r="C92" i="17"/>
  <c r="J92" i="17" s="1"/>
  <c r="C91" i="17"/>
  <c r="J91" i="17" s="1"/>
  <c r="C90" i="17"/>
  <c r="C89" i="17"/>
  <c r="C88" i="17"/>
  <c r="J88" i="17" s="1"/>
  <c r="C87" i="17"/>
  <c r="J87" i="17" s="1"/>
  <c r="C86" i="17"/>
  <c r="J86" i="17" s="1"/>
  <c r="C85" i="17"/>
  <c r="J85" i="17" s="1"/>
  <c r="C84" i="17"/>
  <c r="J84" i="17" s="1"/>
  <c r="C83" i="17"/>
  <c r="J83" i="17" s="1"/>
  <c r="C82" i="17"/>
  <c r="C81" i="17"/>
  <c r="C80" i="17"/>
  <c r="J80" i="17" s="1"/>
  <c r="C79" i="17"/>
  <c r="J79" i="17" s="1"/>
  <c r="C78" i="17"/>
  <c r="J78" i="17" s="1"/>
  <c r="C77" i="17"/>
  <c r="J77" i="17" s="1"/>
  <c r="C76" i="17"/>
  <c r="J76" i="17" s="1"/>
  <c r="C75" i="17"/>
  <c r="J75" i="17" s="1"/>
  <c r="C74" i="17"/>
  <c r="C73" i="17"/>
  <c r="C72" i="17"/>
  <c r="J72" i="17" s="1"/>
  <c r="C71" i="17"/>
  <c r="J71" i="17" s="1"/>
  <c r="C70" i="17"/>
  <c r="J70" i="17" s="1"/>
  <c r="C69" i="17"/>
  <c r="J69" i="17" s="1"/>
  <c r="C68" i="17"/>
  <c r="J68" i="17" s="1"/>
  <c r="C67" i="17"/>
  <c r="J67" i="17" s="1"/>
  <c r="C66" i="17"/>
  <c r="C65" i="17"/>
  <c r="C64" i="17"/>
  <c r="J64" i="17" s="1"/>
  <c r="C63" i="17"/>
  <c r="J63" i="17" s="1"/>
  <c r="C62" i="17"/>
  <c r="J62" i="17" s="1"/>
  <c r="C61" i="17"/>
  <c r="J61" i="17" s="1"/>
  <c r="C60" i="17"/>
  <c r="J60" i="17" s="1"/>
  <c r="C59" i="17"/>
  <c r="J59" i="17" s="1"/>
  <c r="C58" i="17"/>
  <c r="C57" i="17"/>
  <c r="C56" i="17"/>
  <c r="J56" i="17" s="1"/>
  <c r="C55" i="17"/>
  <c r="J55" i="17" s="1"/>
  <c r="C54" i="17"/>
  <c r="J54" i="17" s="1"/>
  <c r="C53" i="17"/>
  <c r="J53" i="17" s="1"/>
  <c r="C52" i="17"/>
  <c r="J52" i="17" s="1"/>
  <c r="C51" i="17"/>
  <c r="J51" i="17" s="1"/>
  <c r="C50" i="17"/>
  <c r="C49" i="17"/>
  <c r="C48" i="17"/>
  <c r="J48" i="17" s="1"/>
  <c r="C47" i="17"/>
  <c r="J47" i="17" s="1"/>
  <c r="C46" i="17"/>
  <c r="J46" i="17" s="1"/>
  <c r="C45" i="17"/>
  <c r="J45" i="17" s="1"/>
  <c r="C44" i="17"/>
  <c r="J44" i="17" s="1"/>
  <c r="C43" i="17"/>
  <c r="J43" i="17" s="1"/>
  <c r="C42" i="17"/>
  <c r="C41" i="17"/>
  <c r="C40" i="17"/>
  <c r="J40" i="17" s="1"/>
  <c r="C39" i="17"/>
  <c r="J39" i="17" s="1"/>
  <c r="C38" i="17"/>
  <c r="J38" i="17" s="1"/>
  <c r="C36" i="17"/>
  <c r="J36" i="17" s="1"/>
  <c r="C35" i="17"/>
  <c r="C34" i="17"/>
  <c r="J34" i="17" s="1"/>
  <c r="C33" i="17"/>
  <c r="C32" i="17"/>
  <c r="J32" i="17" s="1"/>
  <c r="C31" i="17"/>
  <c r="J31" i="17" s="1"/>
  <c r="C30" i="17"/>
  <c r="J30" i="17" s="1"/>
  <c r="C29" i="17"/>
  <c r="J29" i="17" s="1"/>
  <c r="J28" i="17" l="1"/>
  <c r="J23" i="4" s="1"/>
  <c r="K4" i="2"/>
  <c r="K171" i="4"/>
  <c r="K187" i="4"/>
  <c r="V146" i="4"/>
  <c r="V154" i="4"/>
  <c r="V170" i="4"/>
  <c r="V178" i="4"/>
  <c r="K148" i="4"/>
  <c r="V155" i="4"/>
  <c r="V179" i="4"/>
  <c r="V148" i="4"/>
  <c r="V188" i="4"/>
  <c r="V140" i="4"/>
  <c r="K174" i="4"/>
  <c r="K182" i="4"/>
  <c r="V165" i="4"/>
  <c r="V181" i="4"/>
  <c r="F18" i="4"/>
  <c r="K183" i="4"/>
  <c r="V158" i="4"/>
  <c r="V174" i="4"/>
  <c r="K168" i="4"/>
  <c r="V143" i="4"/>
  <c r="V151" i="4"/>
  <c r="V167" i="4"/>
  <c r="V183" i="4"/>
  <c r="K177" i="4"/>
  <c r="K185" i="4"/>
  <c r="V144" i="4"/>
  <c r="V160" i="4"/>
  <c r="V168" i="4"/>
  <c r="V176" i="4"/>
  <c r="K146" i="4"/>
  <c r="K154" i="4"/>
  <c r="K178" i="4"/>
  <c r="K186" i="4"/>
  <c r="V153" i="4"/>
  <c r="V161" i="4"/>
  <c r="V169" i="4"/>
  <c r="V177" i="4"/>
  <c r="V185" i="4"/>
  <c r="K5" i="2"/>
  <c r="K3" i="2"/>
  <c r="D23" i="4"/>
  <c r="F23" i="4" s="1"/>
  <c r="L337" i="4"/>
  <c r="L265" i="4"/>
  <c r="L329" i="4"/>
  <c r="L257" i="4"/>
  <c r="L321" i="4"/>
  <c r="L297" i="4"/>
  <c r="L361" i="4"/>
  <c r="L289" i="4"/>
  <c r="L353" i="4"/>
  <c r="L281" i="4"/>
  <c r="L345" i="4"/>
  <c r="L273" i="4"/>
  <c r="L360" i="4"/>
  <c r="L352" i="4"/>
  <c r="L344" i="4"/>
  <c r="L336" i="4"/>
  <c r="L328" i="4"/>
  <c r="L320" i="4"/>
  <c r="L304" i="4"/>
  <c r="L296" i="4"/>
  <c r="L288" i="4"/>
  <c r="L280" i="4"/>
  <c r="L272" i="4"/>
  <c r="L264" i="4"/>
  <c r="L359" i="4"/>
  <c r="L343" i="4"/>
  <c r="L335" i="4"/>
  <c r="L327" i="4"/>
  <c r="L319" i="4"/>
  <c r="L303" i="4"/>
  <c r="L295" i="4"/>
  <c r="L287" i="4"/>
  <c r="L279" i="4"/>
  <c r="L271" i="4"/>
  <c r="L263" i="4"/>
  <c r="L358" i="4"/>
  <c r="L350" i="4"/>
  <c r="L342" i="4"/>
  <c r="L334" i="4"/>
  <c r="L326" i="4"/>
  <c r="L318" i="4"/>
  <c r="L302" i="4"/>
  <c r="L294" i="4"/>
  <c r="L286" i="4"/>
  <c r="L278" i="4"/>
  <c r="L270" i="4"/>
  <c r="L262" i="4"/>
  <c r="L357" i="4"/>
  <c r="L349" i="4"/>
  <c r="L341" i="4"/>
  <c r="L333" i="4"/>
  <c r="L325" i="4"/>
  <c r="L317" i="4"/>
  <c r="L301" i="4"/>
  <c r="L293" i="4"/>
  <c r="L285" i="4"/>
  <c r="L277" i="4"/>
  <c r="L269" i="4"/>
  <c r="L261" i="4"/>
  <c r="L364" i="4"/>
  <c r="L356" i="4"/>
  <c r="L348" i="4"/>
  <c r="L340" i="4"/>
  <c r="L332" i="4"/>
  <c r="L324" i="4"/>
  <c r="L316" i="4"/>
  <c r="L300" i="4"/>
  <c r="L292" i="4"/>
  <c r="L284" i="4"/>
  <c r="L276" i="4"/>
  <c r="L268" i="4"/>
  <c r="L260" i="4"/>
  <c r="L363" i="4"/>
  <c r="L355" i="4"/>
  <c r="L347" i="4"/>
  <c r="L339" i="4"/>
  <c r="L331" i="4"/>
  <c r="L323" i="4"/>
  <c r="L315" i="4"/>
  <c r="L299" i="4"/>
  <c r="L291" i="4"/>
  <c r="L283" i="4"/>
  <c r="L275" i="4"/>
  <c r="L267" i="4"/>
  <c r="L259" i="4"/>
  <c r="L362" i="4"/>
  <c r="L354" i="4"/>
  <c r="L346" i="4"/>
  <c r="L338" i="4"/>
  <c r="L330" i="4"/>
  <c r="L322" i="4"/>
  <c r="L306" i="4"/>
  <c r="L298" i="4"/>
  <c r="L290" i="4"/>
  <c r="L282" i="4"/>
  <c r="L274" i="4"/>
  <c r="L266" i="4"/>
  <c r="L258" i="4"/>
  <c r="T181" i="4"/>
  <c r="J225" i="4"/>
  <c r="N337" i="4"/>
  <c r="N291" i="4"/>
  <c r="N351" i="4"/>
  <c r="N305" i="4"/>
  <c r="N323" i="4"/>
  <c r="P186" i="4"/>
  <c r="R176" i="4"/>
  <c r="E169" i="4"/>
  <c r="O186" i="4"/>
  <c r="S174" i="4"/>
  <c r="Q158" i="4"/>
  <c r="I140" i="4"/>
  <c r="U151" i="4"/>
  <c r="S183" i="4"/>
  <c r="T151" i="4"/>
  <c r="K225" i="4"/>
  <c r="F247" i="4"/>
  <c r="R140" i="4"/>
  <c r="D247" i="4"/>
  <c r="U161" i="4"/>
  <c r="K489" i="4"/>
  <c r="M489" i="4"/>
  <c r="N489" i="4"/>
  <c r="D188" i="4"/>
  <c r="E188" i="4"/>
  <c r="H188" i="4"/>
  <c r="G188" i="4"/>
  <c r="I188" i="4"/>
  <c r="F188" i="4"/>
  <c r="J188" i="4"/>
  <c r="F220" i="4"/>
  <c r="E220" i="4"/>
  <c r="D220" i="4"/>
  <c r="N420" i="4"/>
  <c r="C131" i="4"/>
  <c r="N404" i="4"/>
  <c r="C115" i="4"/>
  <c r="N388" i="4"/>
  <c r="C99" i="4"/>
  <c r="C422" i="4"/>
  <c r="C83" i="4"/>
  <c r="C414" i="4"/>
  <c r="C75" i="4"/>
  <c r="C398" i="4"/>
  <c r="C59" i="4"/>
  <c r="C390" i="4"/>
  <c r="C51" i="4"/>
  <c r="C382" i="4"/>
  <c r="C43" i="4"/>
  <c r="N419" i="4"/>
  <c r="C130" i="4"/>
  <c r="N411" i="4"/>
  <c r="C122" i="4"/>
  <c r="N403" i="4"/>
  <c r="C114" i="4"/>
  <c r="N395" i="4"/>
  <c r="C106" i="4"/>
  <c r="N387" i="4"/>
  <c r="C98" i="4"/>
  <c r="N379" i="4"/>
  <c r="C90" i="4"/>
  <c r="C421" i="4"/>
  <c r="C82" i="4"/>
  <c r="C413" i="4"/>
  <c r="C74" i="4"/>
  <c r="C405" i="4"/>
  <c r="C66" i="4"/>
  <c r="C397" i="4"/>
  <c r="C58" i="4"/>
  <c r="C389" i="4"/>
  <c r="C50" i="4"/>
  <c r="C381" i="4"/>
  <c r="C42" i="4"/>
  <c r="C373" i="4"/>
  <c r="C34" i="4"/>
  <c r="D164" i="4"/>
  <c r="E164" i="4"/>
  <c r="F164" i="4"/>
  <c r="H164" i="4"/>
  <c r="G164" i="4"/>
  <c r="I164" i="4"/>
  <c r="F212" i="4"/>
  <c r="E212" i="4"/>
  <c r="D212" i="4"/>
  <c r="N412" i="4"/>
  <c r="C123" i="4"/>
  <c r="N396" i="4"/>
  <c r="C107" i="4"/>
  <c r="N380" i="4"/>
  <c r="C91" i="4"/>
  <c r="C406" i="4"/>
  <c r="C67" i="4"/>
  <c r="C374" i="4"/>
  <c r="C35" i="4"/>
  <c r="F204" i="4"/>
  <c r="D204" i="4"/>
  <c r="E204" i="4"/>
  <c r="F244" i="4"/>
  <c r="D244" i="4"/>
  <c r="E244" i="4"/>
  <c r="K203" i="4"/>
  <c r="J203" i="4"/>
  <c r="L203" i="4"/>
  <c r="K211" i="4"/>
  <c r="J211" i="4"/>
  <c r="L211" i="4"/>
  <c r="K219" i="4"/>
  <c r="L219" i="4"/>
  <c r="J219" i="4"/>
  <c r="J227" i="4"/>
  <c r="L227" i="4"/>
  <c r="K227" i="4"/>
  <c r="K235" i="4"/>
  <c r="L235" i="4"/>
  <c r="J235" i="4"/>
  <c r="J243" i="4"/>
  <c r="K243" i="4"/>
  <c r="L243" i="4"/>
  <c r="D261" i="4"/>
  <c r="E261" i="4"/>
  <c r="G261" i="4"/>
  <c r="F261" i="4"/>
  <c r="D269" i="4"/>
  <c r="G269" i="4"/>
  <c r="E269" i="4"/>
  <c r="F269" i="4"/>
  <c r="D277" i="4"/>
  <c r="E277" i="4"/>
  <c r="G277" i="4"/>
  <c r="F277" i="4"/>
  <c r="D285" i="4"/>
  <c r="G285" i="4"/>
  <c r="E285" i="4"/>
  <c r="F285" i="4"/>
  <c r="D293" i="4"/>
  <c r="E293" i="4"/>
  <c r="G293" i="4"/>
  <c r="F293" i="4"/>
  <c r="D301" i="4"/>
  <c r="G301" i="4"/>
  <c r="F301" i="4"/>
  <c r="K260" i="4"/>
  <c r="M260" i="4"/>
  <c r="K268" i="4"/>
  <c r="M268" i="4"/>
  <c r="K276" i="4"/>
  <c r="M276" i="4"/>
  <c r="K284" i="4"/>
  <c r="M284" i="4"/>
  <c r="K292" i="4"/>
  <c r="M292" i="4"/>
  <c r="K300" i="4"/>
  <c r="M300" i="4"/>
  <c r="F317" i="4"/>
  <c r="E325" i="4"/>
  <c r="F325" i="4"/>
  <c r="G325" i="4"/>
  <c r="D325" i="4"/>
  <c r="E333" i="4"/>
  <c r="G333" i="4"/>
  <c r="D333" i="4"/>
  <c r="F333" i="4"/>
  <c r="E341" i="4"/>
  <c r="D341" i="4"/>
  <c r="F341" i="4"/>
  <c r="G341" i="4"/>
  <c r="E349" i="4"/>
  <c r="F349" i="4"/>
  <c r="G349" i="4"/>
  <c r="D349" i="4"/>
  <c r="D357" i="4"/>
  <c r="E357" i="4"/>
  <c r="F357" i="4"/>
  <c r="G357" i="4"/>
  <c r="K316" i="4"/>
  <c r="M316" i="4"/>
  <c r="K324" i="4"/>
  <c r="M324" i="4"/>
  <c r="K332" i="4"/>
  <c r="M332" i="4"/>
  <c r="K340" i="4"/>
  <c r="M340" i="4"/>
  <c r="K348" i="4"/>
  <c r="M348" i="4"/>
  <c r="K356" i="4"/>
  <c r="M356" i="4"/>
  <c r="K364" i="4"/>
  <c r="M364" i="4"/>
  <c r="F439" i="4"/>
  <c r="E439" i="4"/>
  <c r="G439" i="4"/>
  <c r="D439" i="4"/>
  <c r="F447" i="4"/>
  <c r="E447" i="4"/>
  <c r="D447" i="4"/>
  <c r="G447" i="4"/>
  <c r="D455" i="4"/>
  <c r="G455" i="4"/>
  <c r="E455" i="4"/>
  <c r="F455" i="4"/>
  <c r="D463" i="4"/>
  <c r="G463" i="4"/>
  <c r="E463" i="4"/>
  <c r="F463" i="4"/>
  <c r="D471" i="4"/>
  <c r="G471" i="4"/>
  <c r="E471" i="4"/>
  <c r="F471" i="4"/>
  <c r="D479" i="4"/>
  <c r="F479" i="4"/>
  <c r="G479" i="4"/>
  <c r="E479" i="4"/>
  <c r="N438" i="4"/>
  <c r="M438" i="4"/>
  <c r="K438" i="4"/>
  <c r="N446" i="4"/>
  <c r="K446" i="4"/>
  <c r="M446" i="4"/>
  <c r="N454" i="4"/>
  <c r="K454" i="4"/>
  <c r="M454" i="4"/>
  <c r="N462" i="4"/>
  <c r="M462" i="4"/>
  <c r="K462" i="4"/>
  <c r="K470" i="4"/>
  <c r="M470" i="4"/>
  <c r="N470" i="4"/>
  <c r="K478" i="4"/>
  <c r="M478" i="4"/>
  <c r="N478" i="4"/>
  <c r="D495" i="4"/>
  <c r="F495" i="4"/>
  <c r="G495" i="4"/>
  <c r="E495" i="4"/>
  <c r="D503" i="4"/>
  <c r="F503" i="4"/>
  <c r="G503" i="4"/>
  <c r="E503" i="4"/>
  <c r="D511" i="4"/>
  <c r="F511" i="4"/>
  <c r="E511" i="4"/>
  <c r="G511" i="4"/>
  <c r="D519" i="4"/>
  <c r="F519" i="4"/>
  <c r="E519" i="4"/>
  <c r="G519" i="4"/>
  <c r="D527" i="4"/>
  <c r="F527" i="4"/>
  <c r="E527" i="4"/>
  <c r="G527" i="4"/>
  <c r="D535" i="4"/>
  <c r="F535" i="4"/>
  <c r="E535" i="4"/>
  <c r="G535" i="4"/>
  <c r="K494" i="4"/>
  <c r="M494" i="4"/>
  <c r="N494" i="4"/>
  <c r="K502" i="4"/>
  <c r="M502" i="4"/>
  <c r="N502" i="4"/>
  <c r="K510" i="4"/>
  <c r="M510" i="4"/>
  <c r="N510" i="4"/>
  <c r="K518" i="4"/>
  <c r="M518" i="4"/>
  <c r="N518" i="4"/>
  <c r="K526" i="4"/>
  <c r="M526" i="4"/>
  <c r="N526" i="4"/>
  <c r="K534" i="4"/>
  <c r="M534" i="4"/>
  <c r="N534" i="4"/>
  <c r="D148" i="4"/>
  <c r="E148" i="4"/>
  <c r="F148" i="4"/>
  <c r="H148" i="4"/>
  <c r="G148" i="4"/>
  <c r="I148" i="4"/>
  <c r="D172" i="4"/>
  <c r="E172" i="4"/>
  <c r="F172" i="4"/>
  <c r="H172" i="4"/>
  <c r="G172" i="4"/>
  <c r="I172" i="4"/>
  <c r="J172" i="4"/>
  <c r="O147" i="4"/>
  <c r="R147" i="4"/>
  <c r="T147" i="4"/>
  <c r="U147" i="4"/>
  <c r="P147" i="4"/>
  <c r="Q147" i="4"/>
  <c r="S147" i="4"/>
  <c r="O171" i="4"/>
  <c r="S171" i="4"/>
  <c r="T171" i="4"/>
  <c r="U171" i="4"/>
  <c r="P171" i="4"/>
  <c r="Q171" i="4"/>
  <c r="P187" i="4"/>
  <c r="Q187" i="4"/>
  <c r="R187" i="4"/>
  <c r="T187" i="4"/>
  <c r="U187" i="4"/>
  <c r="O187" i="4"/>
  <c r="S187" i="4"/>
  <c r="F228" i="4"/>
  <c r="E228" i="4"/>
  <c r="D228" i="4"/>
  <c r="F257" i="4"/>
  <c r="D149" i="4"/>
  <c r="E149" i="4"/>
  <c r="F149" i="4"/>
  <c r="H149" i="4"/>
  <c r="G149" i="4"/>
  <c r="I149" i="4"/>
  <c r="J149" i="4"/>
  <c r="D165" i="4"/>
  <c r="E165" i="4"/>
  <c r="G165" i="4"/>
  <c r="F165" i="4"/>
  <c r="H165" i="4"/>
  <c r="J165" i="4"/>
  <c r="I165" i="4"/>
  <c r="D181" i="4"/>
  <c r="G181" i="4"/>
  <c r="F181" i="4"/>
  <c r="H181" i="4"/>
  <c r="E181" i="4"/>
  <c r="I181" i="4"/>
  <c r="J181" i="4"/>
  <c r="U148" i="4"/>
  <c r="Q148" i="4"/>
  <c r="O148" i="4"/>
  <c r="R148" i="4"/>
  <c r="S148" i="4"/>
  <c r="T148" i="4"/>
  <c r="U164" i="4"/>
  <c r="R164" i="4"/>
  <c r="S164" i="4"/>
  <c r="T164" i="4"/>
  <c r="O164" i="4"/>
  <c r="P164" i="4"/>
  <c r="Q164" i="4"/>
  <c r="O180" i="4"/>
  <c r="P180" i="4"/>
  <c r="Q180" i="4"/>
  <c r="S180" i="4"/>
  <c r="T180" i="4"/>
  <c r="R180" i="4"/>
  <c r="U180" i="4"/>
  <c r="D205" i="4"/>
  <c r="E205" i="4"/>
  <c r="F205" i="4"/>
  <c r="E213" i="4"/>
  <c r="F213" i="4"/>
  <c r="D213" i="4"/>
  <c r="E229" i="4"/>
  <c r="D229" i="4"/>
  <c r="F229" i="4"/>
  <c r="E245" i="4"/>
  <c r="D245" i="4"/>
  <c r="F245" i="4"/>
  <c r="L212" i="4"/>
  <c r="K212" i="4"/>
  <c r="J212" i="4"/>
  <c r="J228" i="4"/>
  <c r="K228" i="4"/>
  <c r="L228" i="4"/>
  <c r="K244" i="4"/>
  <c r="L244" i="4"/>
  <c r="J244" i="4"/>
  <c r="D270" i="4"/>
  <c r="E270" i="4"/>
  <c r="F270" i="4"/>
  <c r="G270" i="4"/>
  <c r="D278" i="4"/>
  <c r="E278" i="4"/>
  <c r="F278" i="4"/>
  <c r="G278" i="4"/>
  <c r="D286" i="4"/>
  <c r="E286" i="4"/>
  <c r="F286" i="4"/>
  <c r="G286" i="4"/>
  <c r="D294" i="4"/>
  <c r="E294" i="4"/>
  <c r="F294" i="4"/>
  <c r="G294" i="4"/>
  <c r="D302" i="4"/>
  <c r="E302" i="4"/>
  <c r="F302" i="4"/>
  <c r="G302" i="4"/>
  <c r="K269" i="4"/>
  <c r="M269" i="4"/>
  <c r="K285" i="4"/>
  <c r="M285" i="4"/>
  <c r="K301" i="4"/>
  <c r="M301" i="4"/>
  <c r="E326" i="4"/>
  <c r="F326" i="4"/>
  <c r="G326" i="4"/>
  <c r="D326" i="4"/>
  <c r="F342" i="4"/>
  <c r="G342" i="4"/>
  <c r="D342" i="4"/>
  <c r="E342" i="4"/>
  <c r="D358" i="4"/>
  <c r="E358" i="4"/>
  <c r="F358" i="4"/>
  <c r="G358" i="4"/>
  <c r="K325" i="4"/>
  <c r="M325" i="4"/>
  <c r="K341" i="4"/>
  <c r="M341" i="4"/>
  <c r="K349" i="4"/>
  <c r="M349" i="4"/>
  <c r="E432" i="4"/>
  <c r="F440" i="4"/>
  <c r="G440" i="4"/>
  <c r="D440" i="4"/>
  <c r="E440" i="4"/>
  <c r="G456" i="4"/>
  <c r="D456" i="4"/>
  <c r="E456" i="4"/>
  <c r="F456" i="4"/>
  <c r="G472" i="4"/>
  <c r="D472" i="4"/>
  <c r="E472" i="4"/>
  <c r="F472" i="4"/>
  <c r="K439" i="4"/>
  <c r="N439" i="4"/>
  <c r="M439" i="4"/>
  <c r="K455" i="4"/>
  <c r="N455" i="4"/>
  <c r="M455" i="4"/>
  <c r="K463" i="4"/>
  <c r="M463" i="4"/>
  <c r="N463" i="4"/>
  <c r="K471" i="4"/>
  <c r="N471" i="4"/>
  <c r="M471" i="4"/>
  <c r="D496" i="4"/>
  <c r="E496" i="4"/>
  <c r="F496" i="4"/>
  <c r="G496" i="4"/>
  <c r="D504" i="4"/>
  <c r="E504" i="4"/>
  <c r="F504" i="4"/>
  <c r="G504" i="4"/>
  <c r="D512" i="4"/>
  <c r="E512" i="4"/>
  <c r="F512" i="4"/>
  <c r="G512" i="4"/>
  <c r="D520" i="4"/>
  <c r="E520" i="4"/>
  <c r="F520" i="4"/>
  <c r="G520" i="4"/>
  <c r="D528" i="4"/>
  <c r="E528" i="4"/>
  <c r="F528" i="4"/>
  <c r="G528" i="4"/>
  <c r="D536" i="4"/>
  <c r="E536" i="4"/>
  <c r="G536" i="4"/>
  <c r="F536" i="4"/>
  <c r="K495" i="4"/>
  <c r="M495" i="4"/>
  <c r="N495" i="4"/>
  <c r="K503" i="4"/>
  <c r="M503" i="4"/>
  <c r="N503" i="4"/>
  <c r="K511" i="4"/>
  <c r="M511" i="4"/>
  <c r="N511" i="4"/>
  <c r="K519" i="4"/>
  <c r="M519" i="4"/>
  <c r="N519" i="4"/>
  <c r="K527" i="4"/>
  <c r="M527" i="4"/>
  <c r="N527" i="4"/>
  <c r="K535" i="4"/>
  <c r="M535" i="4"/>
  <c r="N535" i="4"/>
  <c r="R171" i="4"/>
  <c r="J198" i="4"/>
  <c r="L198" i="4"/>
  <c r="K198" i="4"/>
  <c r="D156" i="4"/>
  <c r="E156" i="4"/>
  <c r="F156" i="4"/>
  <c r="G156" i="4"/>
  <c r="I156" i="4"/>
  <c r="H156" i="4"/>
  <c r="J156" i="4"/>
  <c r="D180" i="4"/>
  <c r="E180" i="4"/>
  <c r="H180" i="4"/>
  <c r="I180" i="4"/>
  <c r="J180" i="4"/>
  <c r="F180" i="4"/>
  <c r="G180" i="4"/>
  <c r="O155" i="4"/>
  <c r="R155" i="4"/>
  <c r="P155" i="4"/>
  <c r="S155" i="4"/>
  <c r="T155" i="4"/>
  <c r="Q155" i="4"/>
  <c r="O163" i="4"/>
  <c r="Q163" i="4"/>
  <c r="R163" i="4"/>
  <c r="S163" i="4"/>
  <c r="U163" i="4"/>
  <c r="P163" i="4"/>
  <c r="T163" i="4"/>
  <c r="P179" i="4"/>
  <c r="Q179" i="4"/>
  <c r="R179" i="4"/>
  <c r="T179" i="4"/>
  <c r="U179" i="4"/>
  <c r="S179" i="4"/>
  <c r="F236" i="4"/>
  <c r="D236" i="4"/>
  <c r="E236" i="4"/>
  <c r="D141" i="4"/>
  <c r="G141" i="4"/>
  <c r="I141" i="4"/>
  <c r="E157" i="4"/>
  <c r="F157" i="4"/>
  <c r="G157" i="4"/>
  <c r="I157" i="4"/>
  <c r="D157" i="4"/>
  <c r="H157" i="4"/>
  <c r="J157" i="4"/>
  <c r="D173" i="4"/>
  <c r="E173" i="4"/>
  <c r="G173" i="4"/>
  <c r="J173" i="4"/>
  <c r="F173" i="4"/>
  <c r="H173" i="4"/>
  <c r="I173" i="4"/>
  <c r="D189" i="4"/>
  <c r="G189" i="4"/>
  <c r="E189" i="4"/>
  <c r="F189" i="4"/>
  <c r="H189" i="4"/>
  <c r="J189" i="4"/>
  <c r="I189" i="4"/>
  <c r="U156" i="4"/>
  <c r="P156" i="4"/>
  <c r="Q156" i="4"/>
  <c r="R156" i="4"/>
  <c r="T156" i="4"/>
  <c r="O156" i="4"/>
  <c r="S156" i="4"/>
  <c r="U172" i="4"/>
  <c r="T172" i="4"/>
  <c r="P172" i="4"/>
  <c r="Q172" i="4"/>
  <c r="O172" i="4"/>
  <c r="R172" i="4"/>
  <c r="S172" i="4"/>
  <c r="O188" i="4"/>
  <c r="P188" i="4"/>
  <c r="Q188" i="4"/>
  <c r="S188" i="4"/>
  <c r="T188" i="4"/>
  <c r="R188" i="4"/>
  <c r="E221" i="4"/>
  <c r="F221" i="4"/>
  <c r="D221" i="4"/>
  <c r="E237" i="4"/>
  <c r="D237" i="4"/>
  <c r="F237" i="4"/>
  <c r="J204" i="4"/>
  <c r="K204" i="4"/>
  <c r="L204" i="4"/>
  <c r="J220" i="4"/>
  <c r="K220" i="4"/>
  <c r="L220" i="4"/>
  <c r="J236" i="4"/>
  <c r="L236" i="4"/>
  <c r="K236" i="4"/>
  <c r="D262" i="4"/>
  <c r="E262" i="4"/>
  <c r="F262" i="4"/>
  <c r="G262" i="4"/>
  <c r="K261" i="4"/>
  <c r="M261" i="4"/>
  <c r="K277" i="4"/>
  <c r="M277" i="4"/>
  <c r="K293" i="4"/>
  <c r="M293" i="4"/>
  <c r="E318" i="4"/>
  <c r="F318" i="4"/>
  <c r="G318" i="4"/>
  <c r="D318" i="4"/>
  <c r="G334" i="4"/>
  <c r="E334" i="4"/>
  <c r="F334" i="4"/>
  <c r="D334" i="4"/>
  <c r="D350" i="4"/>
  <c r="E350" i="4"/>
  <c r="F350" i="4"/>
  <c r="G350" i="4"/>
  <c r="K317" i="4"/>
  <c r="M317" i="4"/>
  <c r="K333" i="4"/>
  <c r="M333" i="4"/>
  <c r="K357" i="4"/>
  <c r="M357" i="4"/>
  <c r="F448" i="4"/>
  <c r="G448" i="4"/>
  <c r="D448" i="4"/>
  <c r="E448" i="4"/>
  <c r="G464" i="4"/>
  <c r="E464" i="4"/>
  <c r="F464" i="4"/>
  <c r="D464" i="4"/>
  <c r="G480" i="4"/>
  <c r="D480" i="4"/>
  <c r="E480" i="4"/>
  <c r="F480" i="4"/>
  <c r="K447" i="4"/>
  <c r="N447" i="4"/>
  <c r="M447" i="4"/>
  <c r="M479" i="4"/>
  <c r="K479" i="4"/>
  <c r="N479" i="4"/>
  <c r="J164" i="4"/>
  <c r="K257" i="4"/>
  <c r="M257" i="4"/>
  <c r="D142" i="4"/>
  <c r="G142" i="4"/>
  <c r="J150" i="4"/>
  <c r="D150" i="4"/>
  <c r="E150" i="4"/>
  <c r="F150" i="4"/>
  <c r="H150" i="4"/>
  <c r="G150" i="4"/>
  <c r="J158" i="4"/>
  <c r="E158" i="4"/>
  <c r="F158" i="4"/>
  <c r="G158" i="4"/>
  <c r="I158" i="4"/>
  <c r="D158" i="4"/>
  <c r="H158" i="4"/>
  <c r="J166" i="4"/>
  <c r="D166" i="4"/>
  <c r="F166" i="4"/>
  <c r="I166" i="4"/>
  <c r="E166" i="4"/>
  <c r="J174" i="4"/>
  <c r="D174" i="4"/>
  <c r="F174" i="4"/>
  <c r="E174" i="4"/>
  <c r="G174" i="4"/>
  <c r="I174" i="4"/>
  <c r="J182" i="4"/>
  <c r="F182" i="4"/>
  <c r="D182" i="4"/>
  <c r="E182" i="4"/>
  <c r="G182" i="4"/>
  <c r="I182" i="4"/>
  <c r="T141" i="4"/>
  <c r="U141" i="4"/>
  <c r="P141" i="4"/>
  <c r="Q141" i="4"/>
  <c r="R141" i="4"/>
  <c r="T149" i="4"/>
  <c r="U149" i="4"/>
  <c r="P149" i="4"/>
  <c r="O149" i="4"/>
  <c r="Q149" i="4"/>
  <c r="R149" i="4"/>
  <c r="T157" i="4"/>
  <c r="U157" i="4"/>
  <c r="Q157" i="4"/>
  <c r="R157" i="4"/>
  <c r="S157" i="4"/>
  <c r="T165" i="4"/>
  <c r="U165" i="4"/>
  <c r="S165" i="4"/>
  <c r="O165" i="4"/>
  <c r="P165" i="4"/>
  <c r="T173" i="4"/>
  <c r="O173" i="4"/>
  <c r="Q173" i="4"/>
  <c r="R173" i="4"/>
  <c r="O181" i="4"/>
  <c r="P181" i="4"/>
  <c r="R181" i="4"/>
  <c r="S181" i="4"/>
  <c r="O189" i="4"/>
  <c r="P189" i="4"/>
  <c r="R189" i="4"/>
  <c r="S189" i="4"/>
  <c r="D206" i="4"/>
  <c r="F206" i="4"/>
  <c r="E206" i="4"/>
  <c r="D222" i="4"/>
  <c r="E222" i="4"/>
  <c r="F222" i="4"/>
  <c r="D230" i="4"/>
  <c r="F230" i="4"/>
  <c r="E230" i="4"/>
  <c r="D238" i="4"/>
  <c r="E238" i="4"/>
  <c r="F238" i="4"/>
  <c r="D246" i="4"/>
  <c r="F246" i="4"/>
  <c r="E246" i="4"/>
  <c r="K205" i="4"/>
  <c r="L205" i="4"/>
  <c r="J205" i="4"/>
  <c r="K213" i="4"/>
  <c r="J213" i="4"/>
  <c r="L213" i="4"/>
  <c r="K221" i="4"/>
  <c r="L221" i="4"/>
  <c r="J221" i="4"/>
  <c r="K229" i="4"/>
  <c r="J229" i="4"/>
  <c r="L229" i="4"/>
  <c r="K245" i="4"/>
  <c r="J245" i="4"/>
  <c r="L245" i="4"/>
  <c r="D263" i="4"/>
  <c r="E263" i="4"/>
  <c r="F263" i="4"/>
  <c r="G263" i="4"/>
  <c r="D271" i="4"/>
  <c r="E271" i="4"/>
  <c r="F271" i="4"/>
  <c r="D279" i="4"/>
  <c r="E279" i="4"/>
  <c r="F279" i="4"/>
  <c r="G279" i="4"/>
  <c r="D287" i="4"/>
  <c r="E287" i="4"/>
  <c r="F287" i="4"/>
  <c r="G287" i="4"/>
  <c r="D295" i="4"/>
  <c r="E295" i="4"/>
  <c r="F295" i="4"/>
  <c r="G295" i="4"/>
  <c r="D303" i="4"/>
  <c r="E303" i="4"/>
  <c r="F303" i="4"/>
  <c r="G303" i="4"/>
  <c r="K262" i="4"/>
  <c r="M262" i="4"/>
  <c r="K270" i="4"/>
  <c r="M270" i="4"/>
  <c r="K278" i="4"/>
  <c r="M278" i="4"/>
  <c r="K286" i="4"/>
  <c r="M286" i="4"/>
  <c r="K294" i="4"/>
  <c r="M294" i="4"/>
  <c r="K302" i="4"/>
  <c r="M302" i="4"/>
  <c r="E319" i="4"/>
  <c r="F319" i="4"/>
  <c r="G319" i="4"/>
  <c r="D319" i="4"/>
  <c r="D327" i="4"/>
  <c r="F327" i="4"/>
  <c r="E327" i="4"/>
  <c r="G327" i="4"/>
  <c r="E335" i="4"/>
  <c r="G335" i="4"/>
  <c r="D335" i="4"/>
  <c r="F335" i="4"/>
  <c r="E343" i="4"/>
  <c r="D343" i="4"/>
  <c r="F343" i="4"/>
  <c r="G343" i="4"/>
  <c r="E351" i="4"/>
  <c r="G351" i="4"/>
  <c r="D351" i="4"/>
  <c r="F351" i="4"/>
  <c r="D359" i="4"/>
  <c r="E359" i="4"/>
  <c r="F359" i="4"/>
  <c r="G359" i="4"/>
  <c r="K318" i="4"/>
  <c r="M318" i="4"/>
  <c r="K326" i="4"/>
  <c r="M326" i="4"/>
  <c r="K334" i="4"/>
  <c r="M334" i="4"/>
  <c r="K342" i="4"/>
  <c r="M342" i="4"/>
  <c r="K350" i="4"/>
  <c r="M350" i="4"/>
  <c r="K358" i="4"/>
  <c r="M358" i="4"/>
  <c r="F441" i="4"/>
  <c r="G441" i="4"/>
  <c r="D441" i="4"/>
  <c r="E441" i="4"/>
  <c r="F449" i="4"/>
  <c r="G449" i="4"/>
  <c r="D449" i="4"/>
  <c r="E449" i="4"/>
  <c r="D457" i="4"/>
  <c r="G457" i="4"/>
  <c r="E457" i="4"/>
  <c r="F457" i="4"/>
  <c r="D465" i="4"/>
  <c r="G465" i="4"/>
  <c r="F465" i="4"/>
  <c r="E465" i="4"/>
  <c r="D473" i="4"/>
  <c r="E473" i="4"/>
  <c r="F473" i="4"/>
  <c r="G473" i="4"/>
  <c r="N432" i="4"/>
  <c r="M432" i="4"/>
  <c r="K432" i="4"/>
  <c r="N440" i="4"/>
  <c r="M440" i="4"/>
  <c r="N448" i="4"/>
  <c r="K448" i="4"/>
  <c r="M448" i="4"/>
  <c r="N456" i="4"/>
  <c r="M456" i="4"/>
  <c r="K456" i="4"/>
  <c r="N464" i="4"/>
  <c r="M464" i="4"/>
  <c r="K464" i="4"/>
  <c r="M472" i="4"/>
  <c r="K472" i="4"/>
  <c r="N472" i="4"/>
  <c r="K480" i="4"/>
  <c r="M480" i="4"/>
  <c r="N480" i="4"/>
  <c r="D497" i="4"/>
  <c r="F497" i="4"/>
  <c r="G497" i="4"/>
  <c r="E497" i="4"/>
  <c r="D505" i="4"/>
  <c r="F505" i="4"/>
  <c r="G505" i="4"/>
  <c r="E505" i="4"/>
  <c r="D513" i="4"/>
  <c r="F513" i="4"/>
  <c r="G513" i="4"/>
  <c r="E513" i="4"/>
  <c r="D521" i="4"/>
  <c r="F521" i="4"/>
  <c r="G521" i="4"/>
  <c r="E521" i="4"/>
  <c r="D529" i="4"/>
  <c r="F529" i="4"/>
  <c r="G529" i="4"/>
  <c r="E529" i="4"/>
  <c r="D537" i="4"/>
  <c r="F537" i="4"/>
  <c r="G537" i="4"/>
  <c r="E537" i="4"/>
  <c r="K496" i="4"/>
  <c r="N496" i="4"/>
  <c r="M496" i="4"/>
  <c r="K504" i="4"/>
  <c r="N504" i="4"/>
  <c r="M504" i="4"/>
  <c r="K512" i="4"/>
  <c r="M512" i="4"/>
  <c r="N512" i="4"/>
  <c r="K520" i="4"/>
  <c r="M520" i="4"/>
  <c r="N520" i="4"/>
  <c r="K528" i="4"/>
  <c r="M528" i="4"/>
  <c r="N528" i="4"/>
  <c r="M536" i="4"/>
  <c r="K536" i="4"/>
  <c r="N536" i="4"/>
  <c r="N418" i="4"/>
  <c r="C129" i="4"/>
  <c r="C121" i="4"/>
  <c r="N410" i="4"/>
  <c r="C113" i="4"/>
  <c r="N402" i="4"/>
  <c r="N394" i="4"/>
  <c r="C105" i="4"/>
  <c r="N386" i="4"/>
  <c r="C97" i="4"/>
  <c r="C89" i="4"/>
  <c r="N378" i="4"/>
  <c r="C81" i="4"/>
  <c r="C420" i="4"/>
  <c r="C73" i="4"/>
  <c r="C412" i="4"/>
  <c r="C404" i="4"/>
  <c r="C65" i="4"/>
  <c r="C57" i="4"/>
  <c r="C396" i="4"/>
  <c r="C49" i="4"/>
  <c r="C388" i="4"/>
  <c r="C380" i="4"/>
  <c r="C41" i="4"/>
  <c r="U185" i="4"/>
  <c r="R183" i="4"/>
  <c r="T178" i="4"/>
  <c r="U173" i="4"/>
  <c r="U170" i="4"/>
  <c r="U167" i="4"/>
  <c r="T154" i="4"/>
  <c r="P143" i="4"/>
  <c r="F168" i="4"/>
  <c r="J146" i="4"/>
  <c r="F315" i="4"/>
  <c r="E315" i="4"/>
  <c r="I143" i="4"/>
  <c r="D143" i="4"/>
  <c r="E143" i="4"/>
  <c r="G143" i="4"/>
  <c r="F143" i="4"/>
  <c r="H143" i="4"/>
  <c r="J143" i="4"/>
  <c r="I151" i="4"/>
  <c r="D151" i="4"/>
  <c r="E151" i="4"/>
  <c r="F151" i="4"/>
  <c r="H151" i="4"/>
  <c r="G151" i="4"/>
  <c r="J151" i="4"/>
  <c r="I159" i="4"/>
  <c r="E159" i="4"/>
  <c r="F159" i="4"/>
  <c r="G159" i="4"/>
  <c r="J159" i="4"/>
  <c r="D159" i="4"/>
  <c r="H159" i="4"/>
  <c r="I167" i="4"/>
  <c r="J167" i="4"/>
  <c r="E167" i="4"/>
  <c r="D167" i="4"/>
  <c r="F167" i="4"/>
  <c r="H167" i="4"/>
  <c r="I175" i="4"/>
  <c r="J175" i="4"/>
  <c r="E175" i="4"/>
  <c r="H175" i="4"/>
  <c r="D175" i="4"/>
  <c r="I183" i="4"/>
  <c r="J183" i="4"/>
  <c r="E183" i="4"/>
  <c r="G183" i="4"/>
  <c r="H183" i="4"/>
  <c r="S142" i="4"/>
  <c r="T142" i="4"/>
  <c r="O142" i="4"/>
  <c r="P142" i="4"/>
  <c r="Q142" i="4"/>
  <c r="U142" i="4"/>
  <c r="S150" i="4"/>
  <c r="T150" i="4"/>
  <c r="O150" i="4"/>
  <c r="R150" i="4"/>
  <c r="U150" i="4"/>
  <c r="S158" i="4"/>
  <c r="T158" i="4"/>
  <c r="R158" i="4"/>
  <c r="U158" i="4"/>
  <c r="O158" i="4"/>
  <c r="S166" i="4"/>
  <c r="T166" i="4"/>
  <c r="P166" i="4"/>
  <c r="Q166" i="4"/>
  <c r="U174" i="4"/>
  <c r="O174" i="4"/>
  <c r="Q174" i="4"/>
  <c r="R174" i="4"/>
  <c r="U182" i="4"/>
  <c r="O182" i="4"/>
  <c r="Q182" i="4"/>
  <c r="R182" i="4"/>
  <c r="E199" i="4"/>
  <c r="E207" i="4"/>
  <c r="F207" i="4"/>
  <c r="D207" i="4"/>
  <c r="E215" i="4"/>
  <c r="D215" i="4"/>
  <c r="F215" i="4"/>
  <c r="E223" i="4"/>
  <c r="D223" i="4"/>
  <c r="F223" i="4"/>
  <c r="E231" i="4"/>
  <c r="D231" i="4"/>
  <c r="F231" i="4"/>
  <c r="E239" i="4"/>
  <c r="F239" i="4"/>
  <c r="J206" i="4"/>
  <c r="K206" i="4"/>
  <c r="L206" i="4"/>
  <c r="J214" i="4"/>
  <c r="L214" i="4"/>
  <c r="K214" i="4"/>
  <c r="J222" i="4"/>
  <c r="K222" i="4"/>
  <c r="L222" i="4"/>
  <c r="J230" i="4"/>
  <c r="L230" i="4"/>
  <c r="K230" i="4"/>
  <c r="K238" i="4"/>
  <c r="L238" i="4"/>
  <c r="J238" i="4"/>
  <c r="J246" i="4"/>
  <c r="K246" i="4"/>
  <c r="L246" i="4"/>
  <c r="D264" i="4"/>
  <c r="E264" i="4"/>
  <c r="F264" i="4"/>
  <c r="G264" i="4"/>
  <c r="D272" i="4"/>
  <c r="E272" i="4"/>
  <c r="F272" i="4"/>
  <c r="G272" i="4"/>
  <c r="D280" i="4"/>
  <c r="E280" i="4"/>
  <c r="F280" i="4"/>
  <c r="G280" i="4"/>
  <c r="D288" i="4"/>
  <c r="E288" i="4"/>
  <c r="F288" i="4"/>
  <c r="G288" i="4"/>
  <c r="D296" i="4"/>
  <c r="E296" i="4"/>
  <c r="F296" i="4"/>
  <c r="G296" i="4"/>
  <c r="D304" i="4"/>
  <c r="E304" i="4"/>
  <c r="F304" i="4"/>
  <c r="G304" i="4"/>
  <c r="K263" i="4"/>
  <c r="M263" i="4"/>
  <c r="K271" i="4"/>
  <c r="M271" i="4"/>
  <c r="K279" i="4"/>
  <c r="M279" i="4"/>
  <c r="K287" i="4"/>
  <c r="M287" i="4"/>
  <c r="K295" i="4"/>
  <c r="M295" i="4"/>
  <c r="K303" i="4"/>
  <c r="M303" i="4"/>
  <c r="E320" i="4"/>
  <c r="D320" i="4"/>
  <c r="G320" i="4"/>
  <c r="F320" i="4"/>
  <c r="E328" i="4"/>
  <c r="D328" i="4"/>
  <c r="F328" i="4"/>
  <c r="G328" i="4"/>
  <c r="D336" i="4"/>
  <c r="E336" i="4"/>
  <c r="F336" i="4"/>
  <c r="G336" i="4"/>
  <c r="G344" i="4"/>
  <c r="E344" i="4"/>
  <c r="F344" i="4"/>
  <c r="D352" i="4"/>
  <c r="E352" i="4"/>
  <c r="F352" i="4"/>
  <c r="G352" i="4"/>
  <c r="D360" i="4"/>
  <c r="E360" i="4"/>
  <c r="F360" i="4"/>
  <c r="G360" i="4"/>
  <c r="K319" i="4"/>
  <c r="M319" i="4"/>
  <c r="K327" i="4"/>
  <c r="M327" i="4"/>
  <c r="K335" i="4"/>
  <c r="M335" i="4"/>
  <c r="K343" i="4"/>
  <c r="M343" i="4"/>
  <c r="K351" i="4"/>
  <c r="M351" i="4"/>
  <c r="K359" i="4"/>
  <c r="M359" i="4"/>
  <c r="G434" i="4"/>
  <c r="D434" i="4"/>
  <c r="F434" i="4"/>
  <c r="E434" i="4"/>
  <c r="D442" i="4"/>
  <c r="G442" i="4"/>
  <c r="F442" i="4"/>
  <c r="E442" i="4"/>
  <c r="G450" i="4"/>
  <c r="F450" i="4"/>
  <c r="D450" i="4"/>
  <c r="E450" i="4"/>
  <c r="G458" i="4"/>
  <c r="D458" i="4"/>
  <c r="E458" i="4"/>
  <c r="F458" i="4"/>
  <c r="G466" i="4"/>
  <c r="F466" i="4"/>
  <c r="E466" i="4"/>
  <c r="D466" i="4"/>
  <c r="G474" i="4"/>
  <c r="F474" i="4"/>
  <c r="E474" i="4"/>
  <c r="D474" i="4"/>
  <c r="K433" i="4"/>
  <c r="N433" i="4"/>
  <c r="M433" i="4"/>
  <c r="K441" i="4"/>
  <c r="N441" i="4"/>
  <c r="M441" i="4"/>
  <c r="K449" i="4"/>
  <c r="N449" i="4"/>
  <c r="M449" i="4"/>
  <c r="K457" i="4"/>
  <c r="N457" i="4"/>
  <c r="M457" i="4"/>
  <c r="K465" i="4"/>
  <c r="N465" i="4"/>
  <c r="M465" i="4"/>
  <c r="M473" i="4"/>
  <c r="N473" i="4"/>
  <c r="K473" i="4"/>
  <c r="E490" i="4"/>
  <c r="D498" i="4"/>
  <c r="E498" i="4"/>
  <c r="F498" i="4"/>
  <c r="G498" i="4"/>
  <c r="D506" i="4"/>
  <c r="E506" i="4"/>
  <c r="F506" i="4"/>
  <c r="G506" i="4"/>
  <c r="D514" i="4"/>
  <c r="E514" i="4"/>
  <c r="F514" i="4"/>
  <c r="G514" i="4"/>
  <c r="D522" i="4"/>
  <c r="E522" i="4"/>
  <c r="F522" i="4"/>
  <c r="G522" i="4"/>
  <c r="D530" i="4"/>
  <c r="G530" i="4"/>
  <c r="E530" i="4"/>
  <c r="F530" i="4"/>
  <c r="D538" i="4"/>
  <c r="E538" i="4"/>
  <c r="G538" i="4"/>
  <c r="F538" i="4"/>
  <c r="K497" i="4"/>
  <c r="M497" i="4"/>
  <c r="N497" i="4"/>
  <c r="K505" i="4"/>
  <c r="M505" i="4"/>
  <c r="N505" i="4"/>
  <c r="K513" i="4"/>
  <c r="M513" i="4"/>
  <c r="N513" i="4"/>
  <c r="K521" i="4"/>
  <c r="M521" i="4"/>
  <c r="N521" i="4"/>
  <c r="K529" i="4"/>
  <c r="M529" i="4"/>
  <c r="N529" i="4"/>
  <c r="K537" i="4"/>
  <c r="M537" i="4"/>
  <c r="N537" i="4"/>
  <c r="C128" i="4"/>
  <c r="N417" i="4"/>
  <c r="C120" i="4"/>
  <c r="N409" i="4"/>
  <c r="C112" i="4"/>
  <c r="N401" i="4"/>
  <c r="C104" i="4"/>
  <c r="N393" i="4"/>
  <c r="C96" i="4"/>
  <c r="N385" i="4"/>
  <c r="C88" i="4"/>
  <c r="N377" i="4"/>
  <c r="C80" i="4"/>
  <c r="C419" i="4"/>
  <c r="C72" i="4"/>
  <c r="C411" i="4"/>
  <c r="C64" i="4"/>
  <c r="C403" i="4"/>
  <c r="C56" i="4"/>
  <c r="C395" i="4"/>
  <c r="C48" i="4"/>
  <c r="C387" i="4"/>
  <c r="C40" i="4"/>
  <c r="C379" i="4"/>
  <c r="Q185" i="4"/>
  <c r="P178" i="4"/>
  <c r="S173" i="4"/>
  <c r="U160" i="4"/>
  <c r="Q150" i="4"/>
  <c r="E177" i="4"/>
  <c r="K315" i="4"/>
  <c r="M315" i="4"/>
  <c r="H144" i="4"/>
  <c r="D144" i="4"/>
  <c r="E144" i="4"/>
  <c r="G144" i="4"/>
  <c r="F144" i="4"/>
  <c r="H152" i="4"/>
  <c r="D152" i="4"/>
  <c r="E152" i="4"/>
  <c r="F152" i="4"/>
  <c r="I152" i="4"/>
  <c r="G152" i="4"/>
  <c r="H160" i="4"/>
  <c r="E160" i="4"/>
  <c r="F160" i="4"/>
  <c r="G160" i="4"/>
  <c r="J160" i="4"/>
  <c r="D160" i="4"/>
  <c r="I160" i="4"/>
  <c r="H168" i="4"/>
  <c r="I168" i="4"/>
  <c r="J168" i="4"/>
  <c r="D168" i="4"/>
  <c r="G168" i="4"/>
  <c r="H176" i="4"/>
  <c r="I176" i="4"/>
  <c r="J176" i="4"/>
  <c r="D176" i="4"/>
  <c r="E176" i="4"/>
  <c r="G176" i="4"/>
  <c r="H184" i="4"/>
  <c r="I184" i="4"/>
  <c r="D184" i="4"/>
  <c r="E184" i="4"/>
  <c r="F184" i="4"/>
  <c r="R143" i="4"/>
  <c r="S143" i="4"/>
  <c r="Q143" i="4"/>
  <c r="T143" i="4"/>
  <c r="U143" i="4"/>
  <c r="R151" i="4"/>
  <c r="S151" i="4"/>
  <c r="P151" i="4"/>
  <c r="Q151" i="4"/>
  <c r="R159" i="4"/>
  <c r="S159" i="4"/>
  <c r="U159" i="4"/>
  <c r="O159" i="4"/>
  <c r="P159" i="4"/>
  <c r="R167" i="4"/>
  <c r="S167" i="4"/>
  <c r="O167" i="4"/>
  <c r="Q167" i="4"/>
  <c r="T167" i="4"/>
  <c r="T175" i="4"/>
  <c r="U175" i="4"/>
  <c r="P175" i="4"/>
  <c r="Q175" i="4"/>
  <c r="T183" i="4"/>
  <c r="U183" i="4"/>
  <c r="P183" i="4"/>
  <c r="Q183" i="4"/>
  <c r="E200" i="4"/>
  <c r="D208" i="4"/>
  <c r="E208" i="4"/>
  <c r="F208" i="4"/>
  <c r="D216" i="4"/>
  <c r="E216" i="4"/>
  <c r="F216" i="4"/>
  <c r="D224" i="4"/>
  <c r="E224" i="4"/>
  <c r="F224" i="4"/>
  <c r="D232" i="4"/>
  <c r="F232" i="4"/>
  <c r="E232" i="4"/>
  <c r="D240" i="4"/>
  <c r="E240" i="4"/>
  <c r="F240" i="4"/>
  <c r="J199" i="4"/>
  <c r="K199" i="4"/>
  <c r="L199" i="4"/>
  <c r="K207" i="4"/>
  <c r="J207" i="4"/>
  <c r="L207" i="4"/>
  <c r="J215" i="4"/>
  <c r="K215" i="4"/>
  <c r="L215" i="4"/>
  <c r="J223" i="4"/>
  <c r="K223" i="4"/>
  <c r="L223" i="4"/>
  <c r="J239" i="4"/>
  <c r="L239" i="4"/>
  <c r="K239" i="4"/>
  <c r="K247" i="4"/>
  <c r="L247" i="4"/>
  <c r="J247" i="4"/>
  <c r="D265" i="4"/>
  <c r="E265" i="4"/>
  <c r="F265" i="4"/>
  <c r="G265" i="4"/>
  <c r="D273" i="4"/>
  <c r="E273" i="4"/>
  <c r="F273" i="4"/>
  <c r="G273" i="4"/>
  <c r="D281" i="4"/>
  <c r="E281" i="4"/>
  <c r="F281" i="4"/>
  <c r="G281" i="4"/>
  <c r="D289" i="4"/>
  <c r="E289" i="4"/>
  <c r="F289" i="4"/>
  <c r="G289" i="4"/>
  <c r="D297" i="4"/>
  <c r="E297" i="4"/>
  <c r="F297" i="4"/>
  <c r="G297" i="4"/>
  <c r="D305" i="4"/>
  <c r="E305" i="4"/>
  <c r="F305" i="4"/>
  <c r="G305" i="4"/>
  <c r="K264" i="4"/>
  <c r="M264" i="4"/>
  <c r="K272" i="4"/>
  <c r="M272" i="4"/>
  <c r="K280" i="4"/>
  <c r="M280" i="4"/>
  <c r="K288" i="4"/>
  <c r="M288" i="4"/>
  <c r="K296" i="4"/>
  <c r="M296" i="4"/>
  <c r="K304" i="4"/>
  <c r="M304" i="4"/>
  <c r="D321" i="4"/>
  <c r="E321" i="4"/>
  <c r="G321" i="4"/>
  <c r="E329" i="4"/>
  <c r="G329" i="4"/>
  <c r="F329" i="4"/>
  <c r="D329" i="4"/>
  <c r="E337" i="4"/>
  <c r="G337" i="4"/>
  <c r="F337" i="4"/>
  <c r="D337" i="4"/>
  <c r="E345" i="4"/>
  <c r="D345" i="4"/>
  <c r="F345" i="4"/>
  <c r="G345" i="4"/>
  <c r="E353" i="4"/>
  <c r="F353" i="4"/>
  <c r="G353" i="4"/>
  <c r="D353" i="4"/>
  <c r="D361" i="4"/>
  <c r="F361" i="4"/>
  <c r="G361" i="4"/>
  <c r="E361" i="4"/>
  <c r="K320" i="4"/>
  <c r="M320" i="4"/>
  <c r="K328" i="4"/>
  <c r="M328" i="4"/>
  <c r="K336" i="4"/>
  <c r="M336" i="4"/>
  <c r="K344" i="4"/>
  <c r="M344" i="4"/>
  <c r="K352" i="4"/>
  <c r="M352" i="4"/>
  <c r="K360" i="4"/>
  <c r="M360" i="4"/>
  <c r="F435" i="4"/>
  <c r="D435" i="4"/>
  <c r="E435" i="4"/>
  <c r="G435" i="4"/>
  <c r="F443" i="4"/>
  <c r="G443" i="4"/>
  <c r="D443" i="4"/>
  <c r="E443" i="4"/>
  <c r="D451" i="4"/>
  <c r="G451" i="4"/>
  <c r="F451" i="4"/>
  <c r="E451" i="4"/>
  <c r="D459" i="4"/>
  <c r="G459" i="4"/>
  <c r="F459" i="4"/>
  <c r="E459" i="4"/>
  <c r="D467" i="4"/>
  <c r="G467" i="4"/>
  <c r="F467" i="4"/>
  <c r="E467" i="4"/>
  <c r="D475" i="4"/>
  <c r="G475" i="4"/>
  <c r="E475" i="4"/>
  <c r="F475" i="4"/>
  <c r="N434" i="4"/>
  <c r="M434" i="4"/>
  <c r="K434" i="4"/>
  <c r="N442" i="4"/>
  <c r="K442" i="4"/>
  <c r="M442" i="4"/>
  <c r="N450" i="4"/>
  <c r="M450" i="4"/>
  <c r="K450" i="4"/>
  <c r="N458" i="4"/>
  <c r="M458" i="4"/>
  <c r="K458" i="4"/>
  <c r="N466" i="4"/>
  <c r="K466" i="4"/>
  <c r="M466" i="4"/>
  <c r="N474" i="4"/>
  <c r="K474" i="4"/>
  <c r="M474" i="4"/>
  <c r="D499" i="4"/>
  <c r="F499" i="4"/>
  <c r="E499" i="4"/>
  <c r="G499" i="4"/>
  <c r="D507" i="4"/>
  <c r="F507" i="4"/>
  <c r="E507" i="4"/>
  <c r="G507" i="4"/>
  <c r="D515" i="4"/>
  <c r="F515" i="4"/>
  <c r="E515" i="4"/>
  <c r="G515" i="4"/>
  <c r="D523" i="4"/>
  <c r="F523" i="4"/>
  <c r="E523" i="4"/>
  <c r="G523" i="4"/>
  <c r="D531" i="4"/>
  <c r="F531" i="4"/>
  <c r="E531" i="4"/>
  <c r="G531" i="4"/>
  <c r="K490" i="4"/>
  <c r="N490" i="4"/>
  <c r="M490" i="4"/>
  <c r="K498" i="4"/>
  <c r="N498" i="4"/>
  <c r="M498" i="4"/>
  <c r="K506" i="4"/>
  <c r="N506" i="4"/>
  <c r="M506" i="4"/>
  <c r="K514" i="4"/>
  <c r="N514" i="4"/>
  <c r="M514" i="4"/>
  <c r="K522" i="4"/>
  <c r="N522" i="4"/>
  <c r="M522" i="4"/>
  <c r="K530" i="4"/>
  <c r="N530" i="4"/>
  <c r="M530" i="4"/>
  <c r="K538" i="4"/>
  <c r="M538" i="4"/>
  <c r="N538" i="4"/>
  <c r="N416" i="4"/>
  <c r="C127" i="4"/>
  <c r="N408" i="4"/>
  <c r="C119" i="4"/>
  <c r="N400" i="4"/>
  <c r="C111" i="4"/>
  <c r="N392" i="4"/>
  <c r="C103" i="4"/>
  <c r="N384" i="4"/>
  <c r="C95" i="4"/>
  <c r="N376" i="4"/>
  <c r="C87" i="4"/>
  <c r="C418" i="4"/>
  <c r="C79" i="4"/>
  <c r="C410" i="4"/>
  <c r="C71" i="4"/>
  <c r="C402" i="4"/>
  <c r="C63" i="4"/>
  <c r="C394" i="4"/>
  <c r="C55" i="4"/>
  <c r="C386" i="4"/>
  <c r="C47" i="4"/>
  <c r="C378" i="4"/>
  <c r="C39" i="4"/>
  <c r="U189" i="4"/>
  <c r="T182" i="4"/>
  <c r="S175" i="4"/>
  <c r="P173" i="4"/>
  <c r="U166" i="4"/>
  <c r="P157" i="4"/>
  <c r="P150" i="4"/>
  <c r="R142" i="4"/>
  <c r="J184" i="4"/>
  <c r="G167" i="4"/>
  <c r="J144" i="4"/>
  <c r="L237" i="4"/>
  <c r="G271" i="4"/>
  <c r="D140" i="4"/>
  <c r="G140" i="4"/>
  <c r="G145" i="4"/>
  <c r="D145" i="4"/>
  <c r="E145" i="4"/>
  <c r="H145" i="4"/>
  <c r="F145" i="4"/>
  <c r="I145" i="4"/>
  <c r="J145" i="4"/>
  <c r="G153" i="4"/>
  <c r="D153" i="4"/>
  <c r="E153" i="4"/>
  <c r="F153" i="4"/>
  <c r="I153" i="4"/>
  <c r="H153" i="4"/>
  <c r="J153" i="4"/>
  <c r="G161" i="4"/>
  <c r="E161" i="4"/>
  <c r="F161" i="4"/>
  <c r="H161" i="4"/>
  <c r="J161" i="4"/>
  <c r="D161" i="4"/>
  <c r="I161" i="4"/>
  <c r="G169" i="4"/>
  <c r="H169" i="4"/>
  <c r="I169" i="4"/>
  <c r="D169" i="4"/>
  <c r="F169" i="4"/>
  <c r="J169" i="4"/>
  <c r="G177" i="4"/>
  <c r="H177" i="4"/>
  <c r="I177" i="4"/>
  <c r="F177" i="4"/>
  <c r="J177" i="4"/>
  <c r="G185" i="4"/>
  <c r="H185" i="4"/>
  <c r="D185" i="4"/>
  <c r="E185" i="4"/>
  <c r="I185" i="4"/>
  <c r="J185" i="4"/>
  <c r="Q144" i="4"/>
  <c r="R144" i="4"/>
  <c r="U144" i="4"/>
  <c r="O144" i="4"/>
  <c r="P144" i="4"/>
  <c r="Q152" i="4"/>
  <c r="R152" i="4"/>
  <c r="U152" i="4"/>
  <c r="O152" i="4"/>
  <c r="P152" i="4"/>
  <c r="T152" i="4"/>
  <c r="Q160" i="4"/>
  <c r="R160" i="4"/>
  <c r="P160" i="4"/>
  <c r="S160" i="4"/>
  <c r="Q168" i="4"/>
  <c r="R168" i="4"/>
  <c r="O168" i="4"/>
  <c r="P168" i="4"/>
  <c r="T168" i="4"/>
  <c r="U168" i="4"/>
  <c r="S176" i="4"/>
  <c r="T176" i="4"/>
  <c r="U176" i="4"/>
  <c r="O176" i="4"/>
  <c r="P176" i="4"/>
  <c r="S184" i="4"/>
  <c r="T184" i="4"/>
  <c r="U184" i="4"/>
  <c r="O184" i="4"/>
  <c r="P184" i="4"/>
  <c r="D201" i="4"/>
  <c r="E201" i="4"/>
  <c r="F201" i="4"/>
  <c r="F209" i="4"/>
  <c r="D209" i="4"/>
  <c r="E209" i="4"/>
  <c r="D217" i="4"/>
  <c r="F217" i="4"/>
  <c r="E217" i="4"/>
  <c r="F225" i="4"/>
  <c r="D225" i="4"/>
  <c r="E225" i="4"/>
  <c r="D233" i="4"/>
  <c r="E233" i="4"/>
  <c r="F233" i="4"/>
  <c r="E241" i="4"/>
  <c r="F241" i="4"/>
  <c r="D241" i="4"/>
  <c r="J200" i="4"/>
  <c r="L200" i="4"/>
  <c r="K200" i="4"/>
  <c r="J208" i="4"/>
  <c r="L208" i="4"/>
  <c r="K208" i="4"/>
  <c r="J216" i="4"/>
  <c r="L216" i="4"/>
  <c r="K216" i="4"/>
  <c r="J224" i="4"/>
  <c r="L224" i="4"/>
  <c r="K224" i="4"/>
  <c r="J232" i="4"/>
  <c r="K232" i="4"/>
  <c r="L232" i="4"/>
  <c r="J240" i="4"/>
  <c r="K240" i="4"/>
  <c r="L240" i="4"/>
  <c r="F258" i="4"/>
  <c r="D266" i="4"/>
  <c r="E266" i="4"/>
  <c r="F266" i="4"/>
  <c r="G266" i="4"/>
  <c r="D274" i="4"/>
  <c r="E274" i="4"/>
  <c r="F274" i="4"/>
  <c r="G274" i="4"/>
  <c r="D282" i="4"/>
  <c r="E282" i="4"/>
  <c r="F282" i="4"/>
  <c r="G282" i="4"/>
  <c r="D290" i="4"/>
  <c r="E290" i="4"/>
  <c r="F290" i="4"/>
  <c r="G290" i="4"/>
  <c r="D298" i="4"/>
  <c r="E298" i="4"/>
  <c r="F298" i="4"/>
  <c r="G298" i="4"/>
  <c r="D306" i="4"/>
  <c r="E306" i="4"/>
  <c r="F306" i="4"/>
  <c r="G306" i="4"/>
  <c r="K265" i="4"/>
  <c r="M265" i="4"/>
  <c r="K273" i="4"/>
  <c r="M273" i="4"/>
  <c r="K281" i="4"/>
  <c r="M281" i="4"/>
  <c r="K289" i="4"/>
  <c r="M289" i="4"/>
  <c r="K297" i="4"/>
  <c r="M297" i="4"/>
  <c r="K305" i="4"/>
  <c r="M305" i="4"/>
  <c r="E322" i="4"/>
  <c r="F322" i="4"/>
  <c r="G322" i="4"/>
  <c r="D322" i="4"/>
  <c r="D330" i="4"/>
  <c r="E330" i="4"/>
  <c r="F330" i="4"/>
  <c r="G330" i="4"/>
  <c r="D338" i="4"/>
  <c r="E338" i="4"/>
  <c r="F338" i="4"/>
  <c r="G338" i="4"/>
  <c r="D346" i="4"/>
  <c r="G346" i="4"/>
  <c r="E346" i="4"/>
  <c r="F346" i="4"/>
  <c r="D354" i="4"/>
  <c r="E354" i="4"/>
  <c r="F354" i="4"/>
  <c r="G354" i="4"/>
  <c r="D362" i="4"/>
  <c r="E362" i="4"/>
  <c r="F362" i="4"/>
  <c r="G362" i="4"/>
  <c r="K321" i="4"/>
  <c r="K329" i="4"/>
  <c r="M329" i="4"/>
  <c r="K337" i="4"/>
  <c r="K345" i="4"/>
  <c r="M345" i="4"/>
  <c r="K353" i="4"/>
  <c r="M353" i="4"/>
  <c r="K361" i="4"/>
  <c r="M361" i="4"/>
  <c r="D436" i="4"/>
  <c r="G436" i="4"/>
  <c r="E436" i="4"/>
  <c r="F436" i="4"/>
  <c r="D444" i="4"/>
  <c r="E444" i="4"/>
  <c r="F444" i="4"/>
  <c r="G444" i="4"/>
  <c r="G452" i="4"/>
  <c r="E452" i="4"/>
  <c r="F452" i="4"/>
  <c r="D452" i="4"/>
  <c r="G460" i="4"/>
  <c r="D460" i="4"/>
  <c r="F460" i="4"/>
  <c r="E460" i="4"/>
  <c r="G468" i="4"/>
  <c r="D468" i="4"/>
  <c r="F468" i="4"/>
  <c r="E468" i="4"/>
  <c r="G476" i="4"/>
  <c r="E476" i="4"/>
  <c r="F476" i="4"/>
  <c r="D476" i="4"/>
  <c r="K435" i="4"/>
  <c r="M435" i="4"/>
  <c r="N435" i="4"/>
  <c r="K443" i="4"/>
  <c r="M443" i="4"/>
  <c r="N443" i="4"/>
  <c r="K451" i="4"/>
  <c r="M451" i="4"/>
  <c r="N451" i="4"/>
  <c r="K459" i="4"/>
  <c r="N459" i="4"/>
  <c r="M459" i="4"/>
  <c r="K467" i="4"/>
  <c r="N467" i="4"/>
  <c r="M467" i="4"/>
  <c r="M475" i="4"/>
  <c r="N475" i="4"/>
  <c r="K475" i="4"/>
  <c r="D492" i="4"/>
  <c r="G492" i="4"/>
  <c r="F492" i="4"/>
  <c r="E492" i="4"/>
  <c r="D500" i="4"/>
  <c r="G500" i="4"/>
  <c r="E500" i="4"/>
  <c r="F500" i="4"/>
  <c r="D508" i="4"/>
  <c r="G508" i="4"/>
  <c r="E508" i="4"/>
  <c r="F508" i="4"/>
  <c r="D516" i="4"/>
  <c r="G516" i="4"/>
  <c r="F516" i="4"/>
  <c r="E516" i="4"/>
  <c r="D524" i="4"/>
  <c r="G524" i="4"/>
  <c r="F524" i="4"/>
  <c r="E524" i="4"/>
  <c r="D532" i="4"/>
  <c r="G532" i="4"/>
  <c r="E532" i="4"/>
  <c r="F532" i="4"/>
  <c r="K491" i="4"/>
  <c r="M491" i="4"/>
  <c r="N491" i="4"/>
  <c r="K499" i="4"/>
  <c r="M499" i="4"/>
  <c r="N499" i="4"/>
  <c r="K507" i="4"/>
  <c r="M507" i="4"/>
  <c r="N507" i="4"/>
  <c r="K515" i="4"/>
  <c r="M515" i="4"/>
  <c r="N515" i="4"/>
  <c r="K523" i="4"/>
  <c r="M523" i="4"/>
  <c r="N523" i="4"/>
  <c r="K531" i="4"/>
  <c r="M531" i="4"/>
  <c r="N531" i="4"/>
  <c r="C126" i="4"/>
  <c r="N415" i="4"/>
  <c r="C118" i="4"/>
  <c r="N407" i="4"/>
  <c r="C110" i="4"/>
  <c r="N399" i="4"/>
  <c r="C102" i="4"/>
  <c r="N391" i="4"/>
  <c r="C94" i="4"/>
  <c r="N383" i="4"/>
  <c r="C86" i="4"/>
  <c r="N375" i="4"/>
  <c r="C78" i="4"/>
  <c r="C417" i="4"/>
  <c r="C70" i="4"/>
  <c r="C409" i="4"/>
  <c r="C62" i="4"/>
  <c r="C401" i="4"/>
  <c r="C54" i="4"/>
  <c r="C393" i="4"/>
  <c r="C46" i="4"/>
  <c r="C385" i="4"/>
  <c r="C38" i="4"/>
  <c r="C377" i="4"/>
  <c r="T189" i="4"/>
  <c r="S182" i="4"/>
  <c r="R175" i="4"/>
  <c r="R166" i="4"/>
  <c r="O160" i="4"/>
  <c r="O157" i="4"/>
  <c r="S149" i="4"/>
  <c r="G184" i="4"/>
  <c r="F176" i="4"/>
  <c r="H166" i="4"/>
  <c r="J152" i="4"/>
  <c r="I144" i="4"/>
  <c r="J237" i="4"/>
  <c r="M321" i="4"/>
  <c r="U140" i="4"/>
  <c r="Q140" i="4"/>
  <c r="S140" i="4"/>
  <c r="T140" i="4"/>
  <c r="O140" i="4"/>
  <c r="K431" i="4"/>
  <c r="M431" i="4"/>
  <c r="N431" i="4"/>
  <c r="F146" i="4"/>
  <c r="D146" i="4"/>
  <c r="E146" i="4"/>
  <c r="H146" i="4"/>
  <c r="G146" i="4"/>
  <c r="F154" i="4"/>
  <c r="D154" i="4"/>
  <c r="E154" i="4"/>
  <c r="G154" i="4"/>
  <c r="I154" i="4"/>
  <c r="H154" i="4"/>
  <c r="F162" i="4"/>
  <c r="E162" i="4"/>
  <c r="G162" i="4"/>
  <c r="H162" i="4"/>
  <c r="J162" i="4"/>
  <c r="D162" i="4"/>
  <c r="I162" i="4"/>
  <c r="F170" i="4"/>
  <c r="G170" i="4"/>
  <c r="H170" i="4"/>
  <c r="J170" i="4"/>
  <c r="E170" i="4"/>
  <c r="I170" i="4"/>
  <c r="F178" i="4"/>
  <c r="G178" i="4"/>
  <c r="H178" i="4"/>
  <c r="J178" i="4"/>
  <c r="E178" i="4"/>
  <c r="I178" i="4"/>
  <c r="F186" i="4"/>
  <c r="G186" i="4"/>
  <c r="J186" i="4"/>
  <c r="E186" i="4"/>
  <c r="H186" i="4"/>
  <c r="I186" i="4"/>
  <c r="P145" i="4"/>
  <c r="Q145" i="4"/>
  <c r="T145" i="4"/>
  <c r="O145" i="4"/>
  <c r="S145" i="4"/>
  <c r="U145" i="4"/>
  <c r="P153" i="4"/>
  <c r="Q153" i="4"/>
  <c r="T153" i="4"/>
  <c r="R153" i="4"/>
  <c r="S153" i="4"/>
  <c r="U153" i="4"/>
  <c r="P161" i="4"/>
  <c r="Q161" i="4"/>
  <c r="O161" i="4"/>
  <c r="S161" i="4"/>
  <c r="T161" i="4"/>
  <c r="P169" i="4"/>
  <c r="Q169" i="4"/>
  <c r="O169" i="4"/>
  <c r="R169" i="4"/>
  <c r="S169" i="4"/>
  <c r="U169" i="4"/>
  <c r="R177" i="4"/>
  <c r="S177" i="4"/>
  <c r="T177" i="4"/>
  <c r="O177" i="4"/>
  <c r="R185" i="4"/>
  <c r="S185" i="4"/>
  <c r="T185" i="4"/>
  <c r="O185" i="4"/>
  <c r="D202" i="4"/>
  <c r="E202" i="4"/>
  <c r="F202" i="4"/>
  <c r="D210" i="4"/>
  <c r="F210" i="4"/>
  <c r="E210" i="4"/>
  <c r="D218" i="4"/>
  <c r="F218" i="4"/>
  <c r="E218" i="4"/>
  <c r="D226" i="4"/>
  <c r="F226" i="4"/>
  <c r="E226" i="4"/>
  <c r="D234" i="4"/>
  <c r="F234" i="4"/>
  <c r="E234" i="4"/>
  <c r="D242" i="4"/>
  <c r="F242" i="4"/>
  <c r="E242" i="4"/>
  <c r="J201" i="4"/>
  <c r="K201" i="4"/>
  <c r="L201" i="4"/>
  <c r="K209" i="4"/>
  <c r="L209" i="4"/>
  <c r="J209" i="4"/>
  <c r="J217" i="4"/>
  <c r="K217" i="4"/>
  <c r="L217" i="4"/>
  <c r="J233" i="4"/>
  <c r="L233" i="4"/>
  <c r="K233" i="4"/>
  <c r="K241" i="4"/>
  <c r="L241" i="4"/>
  <c r="J241" i="4"/>
  <c r="F259" i="4"/>
  <c r="D267" i="4"/>
  <c r="F267" i="4"/>
  <c r="G267" i="4"/>
  <c r="E267" i="4"/>
  <c r="D275" i="4"/>
  <c r="F275" i="4"/>
  <c r="G275" i="4"/>
  <c r="E275" i="4"/>
  <c r="D283" i="4"/>
  <c r="F283" i="4"/>
  <c r="G283" i="4"/>
  <c r="E283" i="4"/>
  <c r="D291" i="4"/>
  <c r="F291" i="4"/>
  <c r="G291" i="4"/>
  <c r="E291" i="4"/>
  <c r="D299" i="4"/>
  <c r="F299" i="4"/>
  <c r="G299" i="4"/>
  <c r="K258" i="4"/>
  <c r="M258" i="4"/>
  <c r="K266" i="4"/>
  <c r="M266" i="4"/>
  <c r="K274" i="4"/>
  <c r="M274" i="4"/>
  <c r="K282" i="4"/>
  <c r="M282" i="4"/>
  <c r="K290" i="4"/>
  <c r="M290" i="4"/>
  <c r="K298" i="4"/>
  <c r="M298" i="4"/>
  <c r="K306" i="4"/>
  <c r="M306" i="4"/>
  <c r="D323" i="4"/>
  <c r="E323" i="4"/>
  <c r="F323" i="4"/>
  <c r="G323" i="4"/>
  <c r="E331" i="4"/>
  <c r="G331" i="4"/>
  <c r="D331" i="4"/>
  <c r="F331" i="4"/>
  <c r="E339" i="4"/>
  <c r="G339" i="4"/>
  <c r="D339" i="4"/>
  <c r="F339" i="4"/>
  <c r="E347" i="4"/>
  <c r="D347" i="4"/>
  <c r="F347" i="4"/>
  <c r="G347" i="4"/>
  <c r="D355" i="4"/>
  <c r="E355" i="4"/>
  <c r="G355" i="4"/>
  <c r="F355" i="4"/>
  <c r="D363" i="4"/>
  <c r="G363" i="4"/>
  <c r="E363" i="4"/>
  <c r="F363" i="4"/>
  <c r="K322" i="4"/>
  <c r="M322" i="4"/>
  <c r="K330" i="4"/>
  <c r="M330" i="4"/>
  <c r="K338" i="4"/>
  <c r="M338" i="4"/>
  <c r="K346" i="4"/>
  <c r="M346" i="4"/>
  <c r="K354" i="4"/>
  <c r="M354" i="4"/>
  <c r="K362" i="4"/>
  <c r="M362" i="4"/>
  <c r="F437" i="4"/>
  <c r="D437" i="4"/>
  <c r="E437" i="4"/>
  <c r="G437" i="4"/>
  <c r="F445" i="4"/>
  <c r="D445" i="4"/>
  <c r="E445" i="4"/>
  <c r="G445" i="4"/>
  <c r="D453" i="4"/>
  <c r="G453" i="4"/>
  <c r="E453" i="4"/>
  <c r="F453" i="4"/>
  <c r="D461" i="4"/>
  <c r="G461" i="4"/>
  <c r="E461" i="4"/>
  <c r="F461" i="4"/>
  <c r="D469" i="4"/>
  <c r="E469" i="4"/>
  <c r="G469" i="4"/>
  <c r="F469" i="4"/>
  <c r="D477" i="4"/>
  <c r="E477" i="4"/>
  <c r="F477" i="4"/>
  <c r="G477" i="4"/>
  <c r="N436" i="4"/>
  <c r="M436" i="4"/>
  <c r="K436" i="4"/>
  <c r="N444" i="4"/>
  <c r="M444" i="4"/>
  <c r="K444" i="4"/>
  <c r="N452" i="4"/>
  <c r="M452" i="4"/>
  <c r="K452" i="4"/>
  <c r="N460" i="4"/>
  <c r="K460" i="4"/>
  <c r="M460" i="4"/>
  <c r="N468" i="4"/>
  <c r="M468" i="4"/>
  <c r="K468" i="4"/>
  <c r="K476" i="4"/>
  <c r="M476" i="4"/>
  <c r="N476" i="4"/>
  <c r="D493" i="4"/>
  <c r="F493" i="4"/>
  <c r="E493" i="4"/>
  <c r="G493" i="4"/>
  <c r="D501" i="4"/>
  <c r="F501" i="4"/>
  <c r="E501" i="4"/>
  <c r="G501" i="4"/>
  <c r="D509" i="4"/>
  <c r="F509" i="4"/>
  <c r="E509" i="4"/>
  <c r="G509" i="4"/>
  <c r="D517" i="4"/>
  <c r="F517" i="4"/>
  <c r="E517" i="4"/>
  <c r="G517" i="4"/>
  <c r="D525" i="4"/>
  <c r="F525" i="4"/>
  <c r="E525" i="4"/>
  <c r="G525" i="4"/>
  <c r="D533" i="4"/>
  <c r="F533" i="4"/>
  <c r="E533" i="4"/>
  <c r="G533" i="4"/>
  <c r="K492" i="4"/>
  <c r="M492" i="4"/>
  <c r="N492" i="4"/>
  <c r="K500" i="4"/>
  <c r="M500" i="4"/>
  <c r="N500" i="4"/>
  <c r="K508" i="4"/>
  <c r="M508" i="4"/>
  <c r="N508" i="4"/>
  <c r="K516" i="4"/>
  <c r="M516" i="4"/>
  <c r="N516" i="4"/>
  <c r="K524" i="4"/>
  <c r="M524" i="4"/>
  <c r="N524" i="4"/>
  <c r="K532" i="4"/>
  <c r="M532" i="4"/>
  <c r="N532" i="4"/>
  <c r="N422" i="4"/>
  <c r="C133" i="4"/>
  <c r="N414" i="4"/>
  <c r="C125" i="4"/>
  <c r="N406" i="4"/>
  <c r="C117" i="4"/>
  <c r="N398" i="4"/>
  <c r="C109" i="4"/>
  <c r="N390" i="4"/>
  <c r="C101" i="4"/>
  <c r="N382" i="4"/>
  <c r="C93" i="4"/>
  <c r="N374" i="4"/>
  <c r="C85" i="4"/>
  <c r="C416" i="4"/>
  <c r="C77" i="4"/>
  <c r="C408" i="4"/>
  <c r="C69" i="4"/>
  <c r="C400" i="4"/>
  <c r="C61" i="4"/>
  <c r="C392" i="4"/>
  <c r="C53" i="4"/>
  <c r="C384" i="4"/>
  <c r="C45" i="4"/>
  <c r="C376" i="4"/>
  <c r="C37" i="4"/>
  <c r="Q189" i="4"/>
  <c r="R184" i="4"/>
  <c r="P182" i="4"/>
  <c r="Q177" i="4"/>
  <c r="O175" i="4"/>
  <c r="O166" i="4"/>
  <c r="T159" i="4"/>
  <c r="R145" i="4"/>
  <c r="S141" i="4"/>
  <c r="G175" i="4"/>
  <c r="G166" i="4"/>
  <c r="I142" i="4"/>
  <c r="K231" i="4"/>
  <c r="F214" i="4"/>
  <c r="E198" i="4"/>
  <c r="E147" i="4"/>
  <c r="D147" i="4"/>
  <c r="F147" i="4"/>
  <c r="H147" i="4"/>
  <c r="G147" i="4"/>
  <c r="I147" i="4"/>
  <c r="J147" i="4"/>
  <c r="E155" i="4"/>
  <c r="D155" i="4"/>
  <c r="F155" i="4"/>
  <c r="G155" i="4"/>
  <c r="I155" i="4"/>
  <c r="H155" i="4"/>
  <c r="J155" i="4"/>
  <c r="E163" i="4"/>
  <c r="F163" i="4"/>
  <c r="G163" i="4"/>
  <c r="I163" i="4"/>
  <c r="D163" i="4"/>
  <c r="H163" i="4"/>
  <c r="J163" i="4"/>
  <c r="E171" i="4"/>
  <c r="F171" i="4"/>
  <c r="G171" i="4"/>
  <c r="I171" i="4"/>
  <c r="D171" i="4"/>
  <c r="H171" i="4"/>
  <c r="E179" i="4"/>
  <c r="F179" i="4"/>
  <c r="I179" i="4"/>
  <c r="D179" i="4"/>
  <c r="G179" i="4"/>
  <c r="H179" i="4"/>
  <c r="E187" i="4"/>
  <c r="F187" i="4"/>
  <c r="I187" i="4"/>
  <c r="J187" i="4"/>
  <c r="D187" i="4"/>
  <c r="O146" i="4"/>
  <c r="P146" i="4"/>
  <c r="S146" i="4"/>
  <c r="Q146" i="4"/>
  <c r="R146" i="4"/>
  <c r="T146" i="4"/>
  <c r="O154" i="4"/>
  <c r="P154" i="4"/>
  <c r="S154" i="4"/>
  <c r="U154" i="4"/>
  <c r="Q154" i="4"/>
  <c r="O162" i="4"/>
  <c r="P162" i="4"/>
  <c r="Q162" i="4"/>
  <c r="R162" i="4"/>
  <c r="T162" i="4"/>
  <c r="U162" i="4"/>
  <c r="O170" i="4"/>
  <c r="P170" i="4"/>
  <c r="R170" i="4"/>
  <c r="S170" i="4"/>
  <c r="T170" i="4"/>
  <c r="Q178" i="4"/>
  <c r="R178" i="4"/>
  <c r="S178" i="4"/>
  <c r="U178" i="4"/>
  <c r="Q186" i="4"/>
  <c r="R186" i="4"/>
  <c r="S186" i="4"/>
  <c r="U186" i="4"/>
  <c r="D203" i="4"/>
  <c r="E203" i="4"/>
  <c r="F203" i="4"/>
  <c r="D211" i="4"/>
  <c r="E211" i="4"/>
  <c r="F211" i="4"/>
  <c r="D219" i="4"/>
  <c r="E219" i="4"/>
  <c r="F219" i="4"/>
  <c r="D227" i="4"/>
  <c r="E227" i="4"/>
  <c r="F227" i="4"/>
  <c r="D235" i="4"/>
  <c r="E235" i="4"/>
  <c r="F235" i="4"/>
  <c r="E243" i="4"/>
  <c r="F243" i="4"/>
  <c r="D243" i="4"/>
  <c r="L202" i="4"/>
  <c r="J202" i="4"/>
  <c r="K202" i="4"/>
  <c r="L210" i="4"/>
  <c r="J210" i="4"/>
  <c r="K210" i="4"/>
  <c r="L218" i="4"/>
  <c r="J218" i="4"/>
  <c r="L226" i="4"/>
  <c r="J226" i="4"/>
  <c r="K226" i="4"/>
  <c r="L234" i="4"/>
  <c r="J234" i="4"/>
  <c r="K234" i="4"/>
  <c r="L242" i="4"/>
  <c r="J242" i="4"/>
  <c r="K242" i="4"/>
  <c r="D260" i="4"/>
  <c r="E260" i="4"/>
  <c r="F260" i="4"/>
  <c r="G260" i="4"/>
  <c r="D268" i="4"/>
  <c r="E268" i="4"/>
  <c r="F268" i="4"/>
  <c r="G268" i="4"/>
  <c r="D276" i="4"/>
  <c r="E276" i="4"/>
  <c r="F276" i="4"/>
  <c r="G276" i="4"/>
  <c r="D284" i="4"/>
  <c r="E284" i="4"/>
  <c r="F284" i="4"/>
  <c r="G284" i="4"/>
  <c r="D292" i="4"/>
  <c r="E292" i="4"/>
  <c r="F292" i="4"/>
  <c r="G292" i="4"/>
  <c r="D300" i="4"/>
  <c r="E300" i="4"/>
  <c r="F300" i="4"/>
  <c r="G300" i="4"/>
  <c r="K259" i="4"/>
  <c r="M259" i="4"/>
  <c r="K267" i="4"/>
  <c r="M267" i="4"/>
  <c r="K275" i="4"/>
  <c r="M275" i="4"/>
  <c r="K283" i="4"/>
  <c r="M283" i="4"/>
  <c r="K291" i="4"/>
  <c r="K299" i="4"/>
  <c r="M299" i="4"/>
  <c r="F316" i="4"/>
  <c r="E324" i="4"/>
  <c r="G324" i="4"/>
  <c r="D324" i="4"/>
  <c r="F324" i="4"/>
  <c r="E332" i="4"/>
  <c r="F332" i="4"/>
  <c r="G332" i="4"/>
  <c r="D332" i="4"/>
  <c r="E340" i="4"/>
  <c r="F340" i="4"/>
  <c r="G340" i="4"/>
  <c r="D348" i="4"/>
  <c r="E348" i="4"/>
  <c r="F348" i="4"/>
  <c r="G348" i="4"/>
  <c r="D356" i="4"/>
  <c r="E356" i="4"/>
  <c r="F356" i="4"/>
  <c r="G356" i="4"/>
  <c r="D364" i="4"/>
  <c r="E364" i="4"/>
  <c r="F364" i="4"/>
  <c r="G364" i="4"/>
  <c r="K323" i="4"/>
  <c r="K331" i="4"/>
  <c r="M331" i="4"/>
  <c r="K339" i="4"/>
  <c r="M339" i="4"/>
  <c r="K347" i="4"/>
  <c r="M347" i="4"/>
  <c r="K355" i="4"/>
  <c r="M355" i="4"/>
  <c r="K363" i="4"/>
  <c r="M363" i="4"/>
  <c r="E438" i="4"/>
  <c r="F438" i="4"/>
  <c r="G438" i="4"/>
  <c r="D438" i="4"/>
  <c r="E446" i="4"/>
  <c r="F446" i="4"/>
  <c r="G446" i="4"/>
  <c r="D446" i="4"/>
  <c r="G454" i="4"/>
  <c r="F454" i="4"/>
  <c r="E454" i="4"/>
  <c r="D454" i="4"/>
  <c r="G462" i="4"/>
  <c r="D462" i="4"/>
  <c r="E462" i="4"/>
  <c r="F462" i="4"/>
  <c r="G470" i="4"/>
  <c r="E470" i="4"/>
  <c r="D470" i="4"/>
  <c r="F470" i="4"/>
  <c r="G478" i="4"/>
  <c r="E478" i="4"/>
  <c r="D478" i="4"/>
  <c r="F478" i="4"/>
  <c r="K437" i="4"/>
  <c r="M437" i="4"/>
  <c r="N437" i="4"/>
  <c r="K445" i="4"/>
  <c r="M445" i="4"/>
  <c r="N445" i="4"/>
  <c r="K453" i="4"/>
  <c r="N453" i="4"/>
  <c r="M453" i="4"/>
  <c r="K461" i="4"/>
  <c r="N461" i="4"/>
  <c r="M461" i="4"/>
  <c r="K469" i="4"/>
  <c r="N469" i="4"/>
  <c r="M469" i="4"/>
  <c r="K477" i="4"/>
  <c r="N477" i="4"/>
  <c r="M477" i="4"/>
  <c r="D494" i="4"/>
  <c r="F494" i="4"/>
  <c r="E494" i="4"/>
  <c r="G494" i="4"/>
  <c r="D502" i="4"/>
  <c r="F502" i="4"/>
  <c r="G502" i="4"/>
  <c r="E502" i="4"/>
  <c r="D510" i="4"/>
  <c r="F510" i="4"/>
  <c r="G510" i="4"/>
  <c r="E510" i="4"/>
  <c r="D518" i="4"/>
  <c r="F518" i="4"/>
  <c r="G518" i="4"/>
  <c r="E518" i="4"/>
  <c r="D526" i="4"/>
  <c r="F526" i="4"/>
  <c r="G526" i="4"/>
  <c r="E526" i="4"/>
  <c r="D534" i="4"/>
  <c r="F534" i="4"/>
  <c r="G534" i="4"/>
  <c r="E534" i="4"/>
  <c r="K493" i="4"/>
  <c r="M493" i="4"/>
  <c r="N493" i="4"/>
  <c r="K501" i="4"/>
  <c r="M501" i="4"/>
  <c r="N501" i="4"/>
  <c r="K509" i="4"/>
  <c r="M509" i="4"/>
  <c r="N509" i="4"/>
  <c r="K517" i="4"/>
  <c r="M517" i="4"/>
  <c r="N517" i="4"/>
  <c r="K525" i="4"/>
  <c r="M525" i="4"/>
  <c r="N525" i="4"/>
  <c r="K533" i="4"/>
  <c r="M533" i="4"/>
  <c r="N533" i="4"/>
  <c r="N421" i="4"/>
  <c r="C132" i="4"/>
  <c r="N413" i="4"/>
  <c r="C124" i="4"/>
  <c r="N405" i="4"/>
  <c r="C116" i="4"/>
  <c r="N397" i="4"/>
  <c r="C108" i="4"/>
  <c r="N389" i="4"/>
  <c r="C100" i="4"/>
  <c r="N381" i="4"/>
  <c r="C92" i="4"/>
  <c r="N373" i="4"/>
  <c r="C84" i="4"/>
  <c r="C415" i="4"/>
  <c r="C76" i="4"/>
  <c r="C407" i="4"/>
  <c r="C68" i="4"/>
  <c r="C399" i="4"/>
  <c r="C60" i="4"/>
  <c r="C391" i="4"/>
  <c r="C52" i="4"/>
  <c r="C383" i="4"/>
  <c r="C44" i="4"/>
  <c r="C375" i="4"/>
  <c r="C36" i="4"/>
  <c r="T186" i="4"/>
  <c r="Q184" i="4"/>
  <c r="U181" i="4"/>
  <c r="P177" i="4"/>
  <c r="T174" i="4"/>
  <c r="R165" i="4"/>
  <c r="S162" i="4"/>
  <c r="Q159" i="4"/>
  <c r="S152" i="4"/>
  <c r="T144" i="4"/>
  <c r="O141" i="4"/>
  <c r="G187" i="4"/>
  <c r="F183" i="4"/>
  <c r="J179" i="4"/>
  <c r="F175" i="4"/>
  <c r="D170" i="4"/>
  <c r="I150" i="4"/>
  <c r="J231" i="4"/>
  <c r="E214" i="4"/>
  <c r="K440" i="4"/>
  <c r="B54" i="4"/>
  <c r="B126" i="4"/>
  <c r="B47" i="4"/>
  <c r="B55" i="4"/>
  <c r="B63" i="4"/>
  <c r="B71" i="4"/>
  <c r="B79" i="4"/>
  <c r="B87" i="4"/>
  <c r="B95" i="4"/>
  <c r="B103" i="4"/>
  <c r="B111" i="4"/>
  <c r="B119" i="4"/>
  <c r="B127" i="4"/>
  <c r="B78" i="4"/>
  <c r="B64" i="4"/>
  <c r="B34" i="4"/>
  <c r="G34" i="4" s="1"/>
  <c r="B86" i="4"/>
  <c r="B72" i="4"/>
  <c r="B112" i="4"/>
  <c r="B41" i="4"/>
  <c r="B57" i="4"/>
  <c r="B73" i="4"/>
  <c r="B89" i="4"/>
  <c r="B113" i="4"/>
  <c r="B62" i="4"/>
  <c r="B118" i="4"/>
  <c r="B56" i="4"/>
  <c r="B88" i="4"/>
  <c r="B120" i="4"/>
  <c r="B49" i="4"/>
  <c r="B65" i="4"/>
  <c r="B81" i="4"/>
  <c r="B97" i="4"/>
  <c r="B105" i="4"/>
  <c r="B121" i="4"/>
  <c r="B129" i="4"/>
  <c r="B42" i="4"/>
  <c r="B50" i="4"/>
  <c r="B58" i="4"/>
  <c r="B66" i="4"/>
  <c r="B74" i="4"/>
  <c r="B82" i="4"/>
  <c r="B90" i="4"/>
  <c r="B98" i="4"/>
  <c r="B106" i="4"/>
  <c r="B114" i="4"/>
  <c r="B122" i="4"/>
  <c r="B130" i="4"/>
  <c r="B43" i="4"/>
  <c r="B102" i="4"/>
  <c r="B80" i="4"/>
  <c r="B104" i="4"/>
  <c r="B128" i="4"/>
  <c r="B59" i="4"/>
  <c r="B75" i="4"/>
  <c r="B91" i="4"/>
  <c r="B107" i="4"/>
  <c r="B123" i="4"/>
  <c r="B46" i="4"/>
  <c r="B94" i="4"/>
  <c r="B48" i="4"/>
  <c r="B96" i="4"/>
  <c r="B51" i="4"/>
  <c r="B83" i="4"/>
  <c r="B99" i="4"/>
  <c r="B115" i="4"/>
  <c r="B131" i="4"/>
  <c r="B44" i="4"/>
  <c r="B52" i="4"/>
  <c r="B60" i="4"/>
  <c r="B68" i="4"/>
  <c r="B76" i="4"/>
  <c r="B84" i="4"/>
  <c r="B92" i="4"/>
  <c r="B100" i="4"/>
  <c r="B108" i="4"/>
  <c r="B116" i="4"/>
  <c r="B124" i="4"/>
  <c r="B132" i="4"/>
  <c r="B70" i="4"/>
  <c r="B110" i="4"/>
  <c r="B45" i="4"/>
  <c r="B53" i="4"/>
  <c r="B61" i="4"/>
  <c r="B69" i="4"/>
  <c r="B77" i="4"/>
  <c r="B85" i="4"/>
  <c r="B93" i="4"/>
  <c r="B101" i="4"/>
  <c r="B109" i="4"/>
  <c r="B117" i="4"/>
  <c r="B125" i="4"/>
  <c r="B133" i="4"/>
  <c r="B67" i="4"/>
  <c r="B39" i="4"/>
  <c r="B40" i="4"/>
  <c r="B35" i="4"/>
  <c r="G35" i="4" s="1"/>
  <c r="B36" i="4"/>
  <c r="B37" i="4"/>
  <c r="B38" i="4"/>
  <c r="S7" i="2"/>
  <c r="B9" i="2"/>
  <c r="D9" i="2" s="1"/>
  <c r="M9" i="2"/>
  <c r="B8" i="2"/>
  <c r="E8" i="2" s="1"/>
  <c r="Y8" i="2" s="1"/>
  <c r="AD7" i="2"/>
  <c r="AA7" i="2"/>
  <c r="U7" i="2"/>
  <c r="B7" i="2"/>
  <c r="D7" i="2" s="1"/>
  <c r="R7" i="2" s="1"/>
  <c r="B6" i="2"/>
  <c r="D6" i="2" s="1"/>
  <c r="R6" i="2" s="1"/>
  <c r="AD6" i="2"/>
  <c r="H6" i="2"/>
  <c r="S6" i="2" s="1"/>
  <c r="AA6" i="2"/>
  <c r="B4" i="2"/>
  <c r="B5" i="2"/>
  <c r="B3" i="2"/>
  <c r="M389" i="4"/>
  <c r="B418" i="4"/>
  <c r="M376" i="4"/>
  <c r="M396" i="4"/>
  <c r="M404" i="4"/>
  <c r="B385" i="4"/>
  <c r="M417" i="4"/>
  <c r="B398" i="4"/>
  <c r="B410" i="4"/>
  <c r="B388" i="4"/>
  <c r="B395" i="4"/>
  <c r="B401" i="4"/>
  <c r="B406" i="4"/>
  <c r="B413" i="4"/>
  <c r="B421" i="4"/>
  <c r="M379" i="4"/>
  <c r="M384" i="4"/>
  <c r="M391" i="4"/>
  <c r="M399" i="4"/>
  <c r="M407" i="4"/>
  <c r="M420" i="4"/>
  <c r="B389" i="4"/>
  <c r="B396" i="4"/>
  <c r="B402" i="4"/>
  <c r="B414" i="4"/>
  <c r="M380" i="4"/>
  <c r="M385" i="4"/>
  <c r="M392" i="4"/>
  <c r="M400" i="4"/>
  <c r="M408" i="4"/>
  <c r="M421" i="4"/>
  <c r="B390" i="4"/>
  <c r="B403" i="4"/>
  <c r="B407" i="4"/>
  <c r="B415" i="4"/>
  <c r="B422" i="4"/>
  <c r="M381" i="4"/>
  <c r="M386" i="4"/>
  <c r="M393" i="4"/>
  <c r="M401" i="4"/>
  <c r="M409" i="4"/>
  <c r="M414" i="4"/>
  <c r="B378" i="4"/>
  <c r="B391" i="4"/>
  <c r="B404" i="4"/>
  <c r="B408" i="4"/>
  <c r="B416" i="4"/>
  <c r="M374" i="4"/>
  <c r="M387" i="4"/>
  <c r="M394" i="4"/>
  <c r="M402" i="4"/>
  <c r="M410" i="4"/>
  <c r="M415" i="4"/>
  <c r="B384" i="4"/>
  <c r="B392" i="4"/>
  <c r="B397" i="4"/>
  <c r="B409" i="4"/>
  <c r="B417" i="4"/>
  <c r="M375" i="4"/>
  <c r="M388" i="4"/>
  <c r="M395" i="4"/>
  <c r="M403" i="4"/>
  <c r="M411" i="4"/>
  <c r="M416" i="4"/>
  <c r="M422" i="4"/>
  <c r="M373" i="4"/>
  <c r="B386" i="4"/>
  <c r="B393" i="4"/>
  <c r="B399" i="4"/>
  <c r="B411" i="4"/>
  <c r="B419" i="4"/>
  <c r="M377" i="4"/>
  <c r="M382" i="4"/>
  <c r="M390" i="4"/>
  <c r="M397" i="4"/>
  <c r="M405" i="4"/>
  <c r="M412" i="4"/>
  <c r="M418" i="4"/>
  <c r="B387" i="4"/>
  <c r="B394" i="4"/>
  <c r="B400" i="4"/>
  <c r="B405" i="4"/>
  <c r="B412" i="4"/>
  <c r="B420" i="4"/>
  <c r="M378" i="4"/>
  <c r="M383" i="4"/>
  <c r="M398" i="4"/>
  <c r="M406" i="4"/>
  <c r="M413" i="4"/>
  <c r="M419" i="4"/>
  <c r="S13" i="2"/>
  <c r="E13" i="2"/>
  <c r="Z13" i="2" s="1"/>
  <c r="AB13" i="2" s="1"/>
  <c r="U13" i="2"/>
  <c r="M13" i="2"/>
  <c r="B383" i="4"/>
  <c r="E12" i="2"/>
  <c r="L12" i="2" s="1"/>
  <c r="B382" i="4"/>
  <c r="P12" i="2"/>
  <c r="H12" i="2"/>
  <c r="S12" i="2" s="1"/>
  <c r="U12" i="2" s="1"/>
  <c r="AD12" i="2"/>
  <c r="M12" i="2"/>
  <c r="E11" i="2"/>
  <c r="Z11" i="2" s="1"/>
  <c r="AB11" i="2" s="1"/>
  <c r="K11" i="2"/>
  <c r="R11" i="2"/>
  <c r="P11" i="2"/>
  <c r="H11" i="2"/>
  <c r="S11" i="2" s="1"/>
  <c r="U11" i="2" s="1"/>
  <c r="B381" i="4"/>
  <c r="E10" i="2"/>
  <c r="N10" i="2" s="1"/>
  <c r="D10" i="2"/>
  <c r="R10" i="2" s="1"/>
  <c r="P10" i="2"/>
  <c r="H10" i="2"/>
  <c r="S10" i="2" s="1"/>
  <c r="U10" i="2" s="1"/>
  <c r="B380" i="4"/>
  <c r="P9" i="2"/>
  <c r="B379" i="4"/>
  <c r="H9" i="2"/>
  <c r="S9" i="2" s="1"/>
  <c r="U9" i="2" s="1"/>
  <c r="AD8" i="2"/>
  <c r="AA8" i="2"/>
  <c r="S8" i="2"/>
  <c r="U8" i="2" s="1"/>
  <c r="K7" i="2"/>
  <c r="P7" i="2"/>
  <c r="M7" i="2"/>
  <c r="B377" i="4"/>
  <c r="T6" i="2"/>
  <c r="B376" i="4"/>
  <c r="AD5" i="2"/>
  <c r="E491" i="4" s="1"/>
  <c r="AA5" i="2"/>
  <c r="E433" i="4" s="1"/>
  <c r="S5" i="2"/>
  <c r="U5" i="2" s="1"/>
  <c r="B375" i="4"/>
  <c r="AA4" i="2"/>
  <c r="AD3" i="2"/>
  <c r="E489" i="4" s="1"/>
  <c r="H4" i="2"/>
  <c r="S4" i="2" s="1"/>
  <c r="P4" i="2"/>
  <c r="E316" i="4" s="1"/>
  <c r="H3" i="2"/>
  <c r="S3" i="2" s="1"/>
  <c r="AA3" i="2"/>
  <c r="E431" i="4" s="1"/>
  <c r="B374" i="4"/>
  <c r="B373" i="4"/>
  <c r="P5" i="2"/>
  <c r="E317" i="4" s="1"/>
  <c r="M3" i="2"/>
  <c r="M4" i="2"/>
  <c r="E258" i="4" s="1"/>
  <c r="T3" i="2"/>
  <c r="M5" i="2"/>
  <c r="E259" i="4" s="1"/>
  <c r="T4" i="2"/>
  <c r="J374" i="4" l="1"/>
  <c r="I34" i="4"/>
  <c r="J373" i="4"/>
  <c r="I61" i="4"/>
  <c r="S61" i="4"/>
  <c r="S94" i="4"/>
  <c r="I94" i="4"/>
  <c r="S114" i="4"/>
  <c r="I114" i="4"/>
  <c r="I129" i="4"/>
  <c r="S129" i="4"/>
  <c r="I36" i="4"/>
  <c r="I133" i="4"/>
  <c r="S133" i="4"/>
  <c r="I85" i="4"/>
  <c r="S85" i="4"/>
  <c r="S128" i="4"/>
  <c r="I128" i="4"/>
  <c r="S127" i="4"/>
  <c r="I127" i="4"/>
  <c r="S119" i="4"/>
  <c r="I119" i="4"/>
  <c r="S71" i="4"/>
  <c r="I71" i="4"/>
  <c r="I117" i="4"/>
  <c r="S117" i="4"/>
  <c r="I68" i="4"/>
  <c r="S68" i="4"/>
  <c r="S91" i="4"/>
  <c r="I91" i="4"/>
  <c r="I125" i="4"/>
  <c r="S125" i="4"/>
  <c r="S110" i="4"/>
  <c r="I110" i="4"/>
  <c r="S59" i="4"/>
  <c r="I59" i="4"/>
  <c r="S104" i="4"/>
  <c r="I104" i="4"/>
  <c r="S80" i="4"/>
  <c r="I80" i="4"/>
  <c r="S130" i="4"/>
  <c r="I130" i="4"/>
  <c r="S82" i="4"/>
  <c r="I82" i="4"/>
  <c r="I81" i="4"/>
  <c r="S81" i="4"/>
  <c r="S95" i="4"/>
  <c r="I95" i="4"/>
  <c r="S54" i="4"/>
  <c r="I54" i="4"/>
  <c r="I44" i="4"/>
  <c r="S44" i="4"/>
  <c r="I89" i="4"/>
  <c r="S89" i="4"/>
  <c r="S39" i="4"/>
  <c r="I39" i="4"/>
  <c r="I52" i="4"/>
  <c r="S52" i="4"/>
  <c r="S79" i="4"/>
  <c r="I79" i="4"/>
  <c r="S67" i="4"/>
  <c r="I67" i="4"/>
  <c r="I109" i="4"/>
  <c r="S109" i="4"/>
  <c r="I101" i="4"/>
  <c r="S101" i="4"/>
  <c r="I69" i="4"/>
  <c r="S69" i="4"/>
  <c r="I60" i="4"/>
  <c r="S60" i="4"/>
  <c r="S107" i="4"/>
  <c r="I107" i="4"/>
  <c r="S90" i="4"/>
  <c r="I90" i="4"/>
  <c r="S50" i="4"/>
  <c r="I50" i="4"/>
  <c r="S88" i="4"/>
  <c r="I88" i="4"/>
  <c r="S62" i="4"/>
  <c r="I62" i="4"/>
  <c r="S87" i="4"/>
  <c r="I87" i="4"/>
  <c r="S47" i="4"/>
  <c r="I47" i="4"/>
  <c r="I37" i="4"/>
  <c r="S37" i="4"/>
  <c r="S131" i="4"/>
  <c r="I131" i="4"/>
  <c r="I65" i="4"/>
  <c r="S65" i="4"/>
  <c r="I93" i="4"/>
  <c r="S93" i="4"/>
  <c r="S70" i="4"/>
  <c r="I70" i="4"/>
  <c r="I76" i="4"/>
  <c r="S76" i="4"/>
  <c r="S99" i="4"/>
  <c r="I99" i="4"/>
  <c r="S74" i="4"/>
  <c r="I74" i="4"/>
  <c r="I113" i="4"/>
  <c r="S113" i="4"/>
  <c r="S126" i="4"/>
  <c r="I126" i="4"/>
  <c r="S38" i="4"/>
  <c r="I38" i="4"/>
  <c r="I53" i="4"/>
  <c r="S53" i="4"/>
  <c r="I116" i="4"/>
  <c r="S116" i="4"/>
  <c r="I108" i="4"/>
  <c r="S108" i="4"/>
  <c r="S43" i="4"/>
  <c r="I43" i="4"/>
  <c r="S106" i="4"/>
  <c r="I106" i="4"/>
  <c r="S98" i="4"/>
  <c r="I98" i="4"/>
  <c r="I121" i="4"/>
  <c r="S121" i="4"/>
  <c r="I97" i="4"/>
  <c r="S97" i="4"/>
  <c r="I73" i="4"/>
  <c r="S73" i="4"/>
  <c r="S72" i="4"/>
  <c r="I72" i="4"/>
  <c r="S83" i="4"/>
  <c r="I83" i="4"/>
  <c r="S122" i="4"/>
  <c r="I122" i="4"/>
  <c r="S66" i="4"/>
  <c r="I66" i="4"/>
  <c r="I35" i="4"/>
  <c r="I45" i="4"/>
  <c r="S45" i="4"/>
  <c r="I100" i="4"/>
  <c r="S100" i="4"/>
  <c r="S42" i="4"/>
  <c r="I42" i="4"/>
  <c r="I77" i="4"/>
  <c r="S77" i="4"/>
  <c r="I84" i="4"/>
  <c r="S84" i="4"/>
  <c r="S115" i="4"/>
  <c r="I115" i="4"/>
  <c r="S46" i="4"/>
  <c r="I46" i="4"/>
  <c r="S102" i="4"/>
  <c r="I102" i="4"/>
  <c r="I49" i="4"/>
  <c r="S49" i="4"/>
  <c r="S120" i="4"/>
  <c r="I120" i="4"/>
  <c r="S56" i="4"/>
  <c r="I56" i="4"/>
  <c r="S118" i="4"/>
  <c r="I118" i="4"/>
  <c r="I41" i="4"/>
  <c r="S41" i="4"/>
  <c r="S112" i="4"/>
  <c r="I112" i="4"/>
  <c r="S64" i="4"/>
  <c r="I64" i="4"/>
  <c r="S78" i="4"/>
  <c r="I78" i="4"/>
  <c r="S111" i="4"/>
  <c r="I111" i="4"/>
  <c r="S103" i="4"/>
  <c r="I103" i="4"/>
  <c r="S55" i="4"/>
  <c r="I55" i="4"/>
  <c r="S40" i="4"/>
  <c r="I40" i="4"/>
  <c r="I92" i="4"/>
  <c r="S92" i="4"/>
  <c r="S63" i="4"/>
  <c r="I63" i="4"/>
  <c r="I57" i="4"/>
  <c r="S57" i="4"/>
  <c r="I132" i="4"/>
  <c r="S132" i="4"/>
  <c r="I124" i="4"/>
  <c r="S124" i="4"/>
  <c r="S51" i="4"/>
  <c r="I51" i="4"/>
  <c r="S96" i="4"/>
  <c r="I96" i="4"/>
  <c r="S48" i="4"/>
  <c r="I48" i="4"/>
  <c r="S123" i="4"/>
  <c r="I123" i="4"/>
  <c r="S75" i="4"/>
  <c r="I75" i="4"/>
  <c r="S58" i="4"/>
  <c r="I58" i="4"/>
  <c r="I105" i="4"/>
  <c r="S105" i="4"/>
  <c r="S86" i="4"/>
  <c r="I86" i="4"/>
  <c r="J67" i="4"/>
  <c r="E67" i="4"/>
  <c r="L67" i="4"/>
  <c r="F67" i="4"/>
  <c r="L47" i="4"/>
  <c r="F47" i="4"/>
  <c r="E47" i="4"/>
  <c r="J47" i="4"/>
  <c r="E117" i="4"/>
  <c r="L117" i="4"/>
  <c r="J117" i="4"/>
  <c r="F117" i="4"/>
  <c r="J68" i="4"/>
  <c r="E68" i="4"/>
  <c r="L68" i="4"/>
  <c r="F68" i="4"/>
  <c r="J83" i="4"/>
  <c r="E83" i="4"/>
  <c r="L83" i="4"/>
  <c r="F83" i="4"/>
  <c r="F114" i="4"/>
  <c r="J114" i="4"/>
  <c r="E114" i="4"/>
  <c r="L114" i="4"/>
  <c r="E133" i="4"/>
  <c r="L133" i="4"/>
  <c r="F133" i="4"/>
  <c r="J133" i="4"/>
  <c r="E85" i="4"/>
  <c r="L85" i="4"/>
  <c r="J85" i="4"/>
  <c r="F85" i="4"/>
  <c r="L128" i="4"/>
  <c r="F128" i="4"/>
  <c r="J128" i="4"/>
  <c r="E128" i="4"/>
  <c r="L127" i="4"/>
  <c r="F127" i="4"/>
  <c r="J127" i="4"/>
  <c r="E127" i="4"/>
  <c r="L119" i="4"/>
  <c r="F119" i="4"/>
  <c r="E119" i="4"/>
  <c r="J119" i="4"/>
  <c r="L71" i="4"/>
  <c r="F71" i="4"/>
  <c r="E71" i="4"/>
  <c r="J71" i="4"/>
  <c r="E109" i="4"/>
  <c r="L109" i="4"/>
  <c r="J109" i="4"/>
  <c r="F109" i="4"/>
  <c r="J60" i="4"/>
  <c r="E60" i="4"/>
  <c r="L60" i="4"/>
  <c r="F60" i="4"/>
  <c r="F90" i="4"/>
  <c r="J90" i="4"/>
  <c r="E90" i="4"/>
  <c r="L90" i="4"/>
  <c r="L88" i="4"/>
  <c r="F88" i="4"/>
  <c r="J88" i="4"/>
  <c r="E88" i="4"/>
  <c r="E37" i="4"/>
  <c r="L37" i="4"/>
  <c r="J37" i="4"/>
  <c r="F37" i="4"/>
  <c r="J92" i="4"/>
  <c r="E92" i="4"/>
  <c r="L92" i="4"/>
  <c r="F92" i="4"/>
  <c r="J44" i="4"/>
  <c r="E44" i="4"/>
  <c r="L44" i="4"/>
  <c r="F44" i="4"/>
  <c r="L94" i="4"/>
  <c r="F94" i="4"/>
  <c r="J94" i="4"/>
  <c r="E94" i="4"/>
  <c r="F122" i="4"/>
  <c r="J122" i="4"/>
  <c r="E122" i="4"/>
  <c r="L122" i="4"/>
  <c r="L65" i="4"/>
  <c r="F65" i="4"/>
  <c r="J65" i="4"/>
  <c r="E65" i="4"/>
  <c r="L63" i="4"/>
  <c r="F63" i="4"/>
  <c r="E63" i="4"/>
  <c r="J63" i="4"/>
  <c r="L39" i="4"/>
  <c r="F39" i="4"/>
  <c r="E39" i="4"/>
  <c r="J39" i="4"/>
  <c r="E45" i="4"/>
  <c r="L45" i="4"/>
  <c r="J45" i="4"/>
  <c r="F45" i="4"/>
  <c r="J100" i="4"/>
  <c r="E100" i="4"/>
  <c r="L100" i="4"/>
  <c r="F100" i="4"/>
  <c r="J99" i="4"/>
  <c r="E99" i="4"/>
  <c r="L99" i="4"/>
  <c r="F99" i="4"/>
  <c r="L57" i="4"/>
  <c r="F57" i="4"/>
  <c r="J57" i="4"/>
  <c r="E57" i="4"/>
  <c r="L126" i="4"/>
  <c r="F126" i="4"/>
  <c r="J126" i="4"/>
  <c r="E126" i="4"/>
  <c r="F50" i="4"/>
  <c r="J50" i="4"/>
  <c r="E50" i="4"/>
  <c r="L50" i="4"/>
  <c r="L40" i="4"/>
  <c r="F40" i="4"/>
  <c r="J40" i="4"/>
  <c r="E40" i="4"/>
  <c r="E61" i="4"/>
  <c r="L61" i="4"/>
  <c r="J61" i="4"/>
  <c r="F61" i="4"/>
  <c r="J131" i="4"/>
  <c r="E131" i="4"/>
  <c r="L131" i="4"/>
  <c r="F131" i="4"/>
  <c r="J91" i="4"/>
  <c r="E91" i="4"/>
  <c r="L91" i="4"/>
  <c r="F91" i="4"/>
  <c r="F66" i="4"/>
  <c r="J66" i="4"/>
  <c r="E66" i="4"/>
  <c r="L66" i="4"/>
  <c r="L129" i="4"/>
  <c r="F129" i="4"/>
  <c r="J129" i="4"/>
  <c r="E129" i="4"/>
  <c r="L89" i="4"/>
  <c r="F89" i="4"/>
  <c r="J89" i="4"/>
  <c r="E89" i="4"/>
  <c r="E93" i="4"/>
  <c r="L93" i="4"/>
  <c r="J93" i="4"/>
  <c r="F93" i="4"/>
  <c r="L70" i="4"/>
  <c r="F70" i="4"/>
  <c r="J70" i="4"/>
  <c r="E70" i="4"/>
  <c r="J76" i="4"/>
  <c r="E76" i="4"/>
  <c r="L76" i="4"/>
  <c r="F76" i="4"/>
  <c r="J52" i="4"/>
  <c r="E52" i="4"/>
  <c r="L52" i="4"/>
  <c r="F52" i="4"/>
  <c r="F74" i="4"/>
  <c r="J74" i="4"/>
  <c r="E74" i="4"/>
  <c r="L74" i="4"/>
  <c r="F42" i="4"/>
  <c r="J42" i="4"/>
  <c r="E42" i="4"/>
  <c r="L42" i="4"/>
  <c r="L113" i="4"/>
  <c r="F113" i="4"/>
  <c r="J113" i="4"/>
  <c r="E113" i="4"/>
  <c r="L79" i="4"/>
  <c r="F79" i="4"/>
  <c r="E79" i="4"/>
  <c r="J79" i="4"/>
  <c r="E125" i="4"/>
  <c r="L125" i="4"/>
  <c r="J125" i="4"/>
  <c r="F125" i="4"/>
  <c r="L110" i="4"/>
  <c r="F110" i="4"/>
  <c r="J110" i="4"/>
  <c r="E110" i="4"/>
  <c r="J59" i="4"/>
  <c r="E59" i="4"/>
  <c r="L59" i="4"/>
  <c r="F59" i="4"/>
  <c r="L104" i="4"/>
  <c r="F104" i="4"/>
  <c r="J104" i="4"/>
  <c r="E104" i="4"/>
  <c r="L80" i="4"/>
  <c r="F80" i="4"/>
  <c r="J80" i="4"/>
  <c r="E80" i="4"/>
  <c r="F130" i="4"/>
  <c r="J130" i="4"/>
  <c r="E130" i="4"/>
  <c r="L130" i="4"/>
  <c r="F82" i="4"/>
  <c r="J82" i="4"/>
  <c r="E82" i="4"/>
  <c r="L82" i="4"/>
  <c r="L81" i="4"/>
  <c r="F81" i="4"/>
  <c r="J81" i="4"/>
  <c r="E81" i="4"/>
  <c r="L95" i="4"/>
  <c r="F95" i="4"/>
  <c r="E95" i="4"/>
  <c r="J95" i="4"/>
  <c r="L54" i="4"/>
  <c r="F54" i="4"/>
  <c r="J54" i="4"/>
  <c r="E54" i="4"/>
  <c r="E101" i="4"/>
  <c r="L101" i="4"/>
  <c r="J101" i="4"/>
  <c r="F101" i="4"/>
  <c r="L62" i="4"/>
  <c r="F62" i="4"/>
  <c r="J62" i="4"/>
  <c r="E62" i="4"/>
  <c r="L38" i="4"/>
  <c r="F38" i="4"/>
  <c r="J38" i="4"/>
  <c r="E38" i="4"/>
  <c r="E53" i="4"/>
  <c r="L53" i="4"/>
  <c r="J53" i="4"/>
  <c r="F53" i="4"/>
  <c r="J116" i="4"/>
  <c r="E116" i="4"/>
  <c r="L116" i="4"/>
  <c r="F116" i="4"/>
  <c r="J108" i="4"/>
  <c r="E108" i="4"/>
  <c r="L108" i="4"/>
  <c r="F108" i="4"/>
  <c r="J43" i="4"/>
  <c r="E43" i="4"/>
  <c r="L43" i="4"/>
  <c r="F43" i="4"/>
  <c r="F106" i="4"/>
  <c r="J106" i="4"/>
  <c r="E106" i="4"/>
  <c r="L106" i="4"/>
  <c r="F98" i="4"/>
  <c r="J98" i="4"/>
  <c r="E98" i="4"/>
  <c r="L98" i="4"/>
  <c r="L121" i="4"/>
  <c r="F121" i="4"/>
  <c r="J121" i="4"/>
  <c r="E121" i="4"/>
  <c r="L97" i="4"/>
  <c r="F97" i="4"/>
  <c r="J97" i="4"/>
  <c r="E97" i="4"/>
  <c r="L73" i="4"/>
  <c r="F73" i="4"/>
  <c r="J73" i="4"/>
  <c r="E73" i="4"/>
  <c r="L72" i="4"/>
  <c r="F72" i="4"/>
  <c r="J72" i="4"/>
  <c r="E72" i="4"/>
  <c r="E69" i="4"/>
  <c r="L69" i="4"/>
  <c r="F69" i="4"/>
  <c r="J69" i="4"/>
  <c r="J107" i="4"/>
  <c r="E107" i="4"/>
  <c r="L107" i="4"/>
  <c r="F107" i="4"/>
  <c r="E77" i="4"/>
  <c r="L77" i="4"/>
  <c r="J77" i="4"/>
  <c r="F77" i="4"/>
  <c r="J84" i="4"/>
  <c r="E84" i="4"/>
  <c r="L84" i="4"/>
  <c r="F84" i="4"/>
  <c r="J115" i="4"/>
  <c r="E115" i="4"/>
  <c r="L115" i="4"/>
  <c r="F115" i="4"/>
  <c r="L46" i="4"/>
  <c r="F46" i="4"/>
  <c r="J46" i="4"/>
  <c r="E46" i="4"/>
  <c r="L102" i="4"/>
  <c r="F102" i="4"/>
  <c r="J102" i="4"/>
  <c r="E102" i="4"/>
  <c r="L49" i="4"/>
  <c r="F49" i="4"/>
  <c r="J49" i="4"/>
  <c r="E49" i="4"/>
  <c r="L120" i="4"/>
  <c r="F120" i="4"/>
  <c r="J120" i="4"/>
  <c r="E120" i="4"/>
  <c r="L56" i="4"/>
  <c r="F56" i="4"/>
  <c r="J56" i="4"/>
  <c r="E56" i="4"/>
  <c r="L118" i="4"/>
  <c r="F118" i="4"/>
  <c r="J118" i="4"/>
  <c r="E118" i="4"/>
  <c r="L41" i="4"/>
  <c r="F41" i="4"/>
  <c r="J41" i="4"/>
  <c r="E41" i="4"/>
  <c r="L112" i="4"/>
  <c r="F112" i="4"/>
  <c r="J112" i="4"/>
  <c r="E112" i="4"/>
  <c r="L64" i="4"/>
  <c r="F64" i="4"/>
  <c r="J64" i="4"/>
  <c r="E64" i="4"/>
  <c r="L78" i="4"/>
  <c r="F78" i="4"/>
  <c r="J78" i="4"/>
  <c r="E78" i="4"/>
  <c r="L111" i="4"/>
  <c r="F111" i="4"/>
  <c r="E111" i="4"/>
  <c r="J111" i="4"/>
  <c r="L103" i="4"/>
  <c r="F103" i="4"/>
  <c r="E103" i="4"/>
  <c r="J103" i="4"/>
  <c r="L55" i="4"/>
  <c r="F55" i="4"/>
  <c r="E55" i="4"/>
  <c r="J55" i="4"/>
  <c r="L87" i="4"/>
  <c r="F87" i="4"/>
  <c r="E87" i="4"/>
  <c r="J87" i="4"/>
  <c r="J132" i="4"/>
  <c r="E132" i="4"/>
  <c r="L132" i="4"/>
  <c r="F132" i="4"/>
  <c r="J124" i="4"/>
  <c r="E124" i="4"/>
  <c r="L124" i="4"/>
  <c r="F124" i="4"/>
  <c r="J51" i="4"/>
  <c r="E51" i="4"/>
  <c r="L51" i="4"/>
  <c r="F51" i="4"/>
  <c r="L96" i="4"/>
  <c r="F96" i="4"/>
  <c r="J96" i="4"/>
  <c r="E96" i="4"/>
  <c r="L48" i="4"/>
  <c r="F48" i="4"/>
  <c r="J48" i="4"/>
  <c r="E48" i="4"/>
  <c r="J123" i="4"/>
  <c r="E123" i="4"/>
  <c r="L123" i="4"/>
  <c r="F123" i="4"/>
  <c r="J75" i="4"/>
  <c r="E75" i="4"/>
  <c r="L75" i="4"/>
  <c r="F75" i="4"/>
  <c r="F58" i="4"/>
  <c r="J58" i="4"/>
  <c r="E58" i="4"/>
  <c r="L58" i="4"/>
  <c r="L105" i="4"/>
  <c r="F105" i="4"/>
  <c r="J105" i="4"/>
  <c r="E105" i="4"/>
  <c r="L86" i="4"/>
  <c r="F86" i="4"/>
  <c r="J86" i="4"/>
  <c r="E86" i="4"/>
  <c r="E257" i="4"/>
  <c r="K34" i="4"/>
  <c r="K35" i="4"/>
  <c r="K123" i="4"/>
  <c r="K76" i="4"/>
  <c r="K107" i="4"/>
  <c r="K43" i="4"/>
  <c r="K88" i="4"/>
  <c r="K57" i="4"/>
  <c r="K55" i="4"/>
  <c r="K36" i="4"/>
  <c r="K39" i="4"/>
  <c r="K67" i="4"/>
  <c r="K133" i="4"/>
  <c r="K77" i="4"/>
  <c r="K108" i="4"/>
  <c r="K92" i="4"/>
  <c r="K44" i="4"/>
  <c r="K127" i="4"/>
  <c r="K103" i="4"/>
  <c r="K126" i="4"/>
  <c r="K104" i="4"/>
  <c r="K62" i="4"/>
  <c r="K69" i="4"/>
  <c r="K46" i="4"/>
  <c r="K121" i="4"/>
  <c r="K56" i="4"/>
  <c r="K45" i="4"/>
  <c r="K84" i="4"/>
  <c r="K99" i="4"/>
  <c r="K94" i="4"/>
  <c r="K50" i="4"/>
  <c r="K73" i="4"/>
  <c r="K86" i="4"/>
  <c r="K87" i="4"/>
  <c r="K79" i="4"/>
  <c r="K71" i="4"/>
  <c r="K63" i="4"/>
  <c r="K54" i="4"/>
  <c r="K113" i="4"/>
  <c r="K37" i="4"/>
  <c r="K125" i="4"/>
  <c r="K117" i="4"/>
  <c r="K101" i="4"/>
  <c r="K53" i="4"/>
  <c r="K83" i="4"/>
  <c r="K51" i="4"/>
  <c r="K59" i="4"/>
  <c r="K80" i="4"/>
  <c r="K122" i="4"/>
  <c r="K114" i="4"/>
  <c r="K106" i="4"/>
  <c r="K129" i="4"/>
  <c r="K105" i="4"/>
  <c r="K65" i="4"/>
  <c r="K41" i="4"/>
  <c r="K111" i="4"/>
  <c r="K52" i="4"/>
  <c r="K118" i="4"/>
  <c r="K40" i="4"/>
  <c r="K124" i="4"/>
  <c r="K60" i="4"/>
  <c r="K115" i="4"/>
  <c r="K98" i="4"/>
  <c r="K58" i="4"/>
  <c r="K97" i="4"/>
  <c r="K95" i="4"/>
  <c r="K131" i="4"/>
  <c r="K49" i="4"/>
  <c r="K38" i="4"/>
  <c r="K61" i="4"/>
  <c r="K110" i="4"/>
  <c r="K70" i="4"/>
  <c r="K132" i="4"/>
  <c r="K116" i="4"/>
  <c r="K96" i="4"/>
  <c r="K48" i="4"/>
  <c r="K130" i="4"/>
  <c r="K66" i="4"/>
  <c r="K81" i="4"/>
  <c r="K120" i="4"/>
  <c r="K112" i="4"/>
  <c r="K78" i="4"/>
  <c r="K47" i="4"/>
  <c r="K85" i="4"/>
  <c r="K64" i="4"/>
  <c r="K109" i="4"/>
  <c r="K68" i="4"/>
  <c r="K75" i="4"/>
  <c r="K128" i="4"/>
  <c r="K102" i="4"/>
  <c r="K90" i="4"/>
  <c r="K82" i="4"/>
  <c r="K74" i="4"/>
  <c r="K42" i="4"/>
  <c r="K119" i="4"/>
  <c r="K93" i="4"/>
  <c r="K89" i="4"/>
  <c r="K100" i="4"/>
  <c r="K91" i="4"/>
  <c r="K72" i="4"/>
  <c r="P374" i="4"/>
  <c r="R374" i="4"/>
  <c r="O374" i="4"/>
  <c r="Q374" i="4"/>
  <c r="S374" i="4"/>
  <c r="R404" i="4"/>
  <c r="O404" i="4"/>
  <c r="P404" i="4"/>
  <c r="Q404" i="4"/>
  <c r="S404" i="4"/>
  <c r="M67" i="4"/>
  <c r="Q67" i="4"/>
  <c r="O67" i="4"/>
  <c r="D67" i="4"/>
  <c r="M42" i="4"/>
  <c r="Q42" i="4"/>
  <c r="D42" i="4"/>
  <c r="O42" i="4"/>
  <c r="D92" i="4"/>
  <c r="O92" i="4"/>
  <c r="M92" i="4"/>
  <c r="Q92" i="4"/>
  <c r="R388" i="4"/>
  <c r="P388" i="4"/>
  <c r="S388" i="4"/>
  <c r="O388" i="4"/>
  <c r="Q388" i="4"/>
  <c r="M45" i="4"/>
  <c r="Q45" i="4"/>
  <c r="O45" i="4"/>
  <c r="D45" i="4"/>
  <c r="M84" i="4"/>
  <c r="O84" i="4"/>
  <c r="Q84" i="4"/>
  <c r="D84" i="4"/>
  <c r="M99" i="4"/>
  <c r="O99" i="4"/>
  <c r="Q99" i="4"/>
  <c r="D99" i="4"/>
  <c r="M94" i="4"/>
  <c r="O94" i="4"/>
  <c r="Q94" i="4"/>
  <c r="D94" i="4"/>
  <c r="D43" i="4"/>
  <c r="M43" i="4"/>
  <c r="O43" i="4"/>
  <c r="Q43" i="4"/>
  <c r="M121" i="4"/>
  <c r="O121" i="4"/>
  <c r="Q121" i="4"/>
  <c r="D121" i="4"/>
  <c r="Q88" i="4"/>
  <c r="M88" i="4"/>
  <c r="O88" i="4"/>
  <c r="D88" i="4"/>
  <c r="Q56" i="4"/>
  <c r="D56" i="4"/>
  <c r="M56" i="4"/>
  <c r="O56" i="4"/>
  <c r="M57" i="4"/>
  <c r="O57" i="4"/>
  <c r="Q57" i="4"/>
  <c r="D57" i="4"/>
  <c r="M72" i="4"/>
  <c r="O72" i="4"/>
  <c r="D72" i="4"/>
  <c r="Q72" i="4"/>
  <c r="M55" i="4"/>
  <c r="Q55" i="4"/>
  <c r="O55" i="4"/>
  <c r="D55" i="4"/>
  <c r="E412" i="4"/>
  <c r="F412" i="4"/>
  <c r="H412" i="4"/>
  <c r="D412" i="4"/>
  <c r="G412" i="4"/>
  <c r="F389" i="4"/>
  <c r="G389" i="4"/>
  <c r="D389" i="4"/>
  <c r="H389" i="4"/>
  <c r="E389" i="4"/>
  <c r="M36" i="4"/>
  <c r="O36" i="4"/>
  <c r="D36" i="4"/>
  <c r="Q36" i="4"/>
  <c r="D108" i="4"/>
  <c r="M108" i="4"/>
  <c r="O108" i="4"/>
  <c r="Q108" i="4"/>
  <c r="E380" i="4"/>
  <c r="H380" i="4"/>
  <c r="F380" i="4"/>
  <c r="G380" i="4"/>
  <c r="D380" i="4"/>
  <c r="E393" i="4"/>
  <c r="D393" i="4"/>
  <c r="F393" i="4"/>
  <c r="H393" i="4"/>
  <c r="G393" i="4"/>
  <c r="O400" i="4"/>
  <c r="P400" i="4"/>
  <c r="Q400" i="4"/>
  <c r="R400" i="4"/>
  <c r="S400" i="4"/>
  <c r="S413" i="4"/>
  <c r="O413" i="4"/>
  <c r="P413" i="4"/>
  <c r="Q413" i="4"/>
  <c r="R413" i="4"/>
  <c r="D400" i="4"/>
  <c r="E400" i="4"/>
  <c r="F400" i="4"/>
  <c r="H400" i="4"/>
  <c r="G400" i="4"/>
  <c r="S397" i="4"/>
  <c r="O397" i="4"/>
  <c r="Q397" i="4"/>
  <c r="R397" i="4"/>
  <c r="P397" i="4"/>
  <c r="F386" i="4"/>
  <c r="G386" i="4"/>
  <c r="E386" i="4"/>
  <c r="H386" i="4"/>
  <c r="D386" i="4"/>
  <c r="Q375" i="4"/>
  <c r="O375" i="4"/>
  <c r="S375" i="4"/>
  <c r="P375" i="4"/>
  <c r="R375" i="4"/>
  <c r="D408" i="4"/>
  <c r="G408" i="4"/>
  <c r="F408" i="4"/>
  <c r="E408" i="4"/>
  <c r="H408" i="4"/>
  <c r="H415" i="4"/>
  <c r="D415" i="4"/>
  <c r="F415" i="4"/>
  <c r="E415" i="4"/>
  <c r="G415" i="4"/>
  <c r="R392" i="4"/>
  <c r="S392" i="4"/>
  <c r="O392" i="4"/>
  <c r="P392" i="4"/>
  <c r="Q392" i="4"/>
  <c r="Q379" i="4"/>
  <c r="O379" i="4"/>
  <c r="R379" i="4"/>
  <c r="S379" i="4"/>
  <c r="P379" i="4"/>
  <c r="F410" i="4"/>
  <c r="D410" i="4"/>
  <c r="G410" i="4"/>
  <c r="H410" i="4"/>
  <c r="E410" i="4"/>
  <c r="R396" i="4"/>
  <c r="O396" i="4"/>
  <c r="P396" i="4"/>
  <c r="Q396" i="4"/>
  <c r="S396" i="4"/>
  <c r="O93" i="4"/>
  <c r="Q93" i="4"/>
  <c r="D93" i="4"/>
  <c r="M93" i="4"/>
  <c r="D85" i="4"/>
  <c r="Q85" i="4"/>
  <c r="M85" i="4"/>
  <c r="O85" i="4"/>
  <c r="M52" i="4"/>
  <c r="O52" i="4"/>
  <c r="D52" i="4"/>
  <c r="Q52" i="4"/>
  <c r="M131" i="4"/>
  <c r="O131" i="4"/>
  <c r="Q131" i="4"/>
  <c r="D131" i="4"/>
  <c r="Q123" i="4"/>
  <c r="D123" i="4"/>
  <c r="M123" i="4"/>
  <c r="O123" i="4"/>
  <c r="M127" i="4"/>
  <c r="O127" i="4"/>
  <c r="Q127" i="4"/>
  <c r="D127" i="4"/>
  <c r="Q103" i="4"/>
  <c r="M103" i="4"/>
  <c r="O103" i="4"/>
  <c r="D103" i="4"/>
  <c r="D126" i="4"/>
  <c r="M126" i="4"/>
  <c r="O126" i="4"/>
  <c r="Q126" i="4"/>
  <c r="S381" i="4"/>
  <c r="O381" i="4"/>
  <c r="P381" i="4"/>
  <c r="Q381" i="4"/>
  <c r="R381" i="4"/>
  <c r="O102" i="4"/>
  <c r="Q102" i="4"/>
  <c r="D102" i="4"/>
  <c r="M102" i="4"/>
  <c r="Q74" i="4"/>
  <c r="D74" i="4"/>
  <c r="M74" i="4"/>
  <c r="O74" i="4"/>
  <c r="H383" i="4"/>
  <c r="D383" i="4"/>
  <c r="F383" i="4"/>
  <c r="E383" i="4"/>
  <c r="G383" i="4"/>
  <c r="P406" i="4"/>
  <c r="R406" i="4"/>
  <c r="S406" i="4"/>
  <c r="O406" i="4"/>
  <c r="Q406" i="4"/>
  <c r="F394" i="4"/>
  <c r="D394" i="4"/>
  <c r="H394" i="4"/>
  <c r="E394" i="4"/>
  <c r="G394" i="4"/>
  <c r="P390" i="4"/>
  <c r="O390" i="4"/>
  <c r="Q390" i="4"/>
  <c r="R390" i="4"/>
  <c r="S390" i="4"/>
  <c r="S373" i="4"/>
  <c r="O373" i="4"/>
  <c r="Q373" i="4"/>
  <c r="R373" i="4"/>
  <c r="P373" i="4"/>
  <c r="F417" i="4"/>
  <c r="E417" i="4"/>
  <c r="G417" i="4"/>
  <c r="D417" i="4"/>
  <c r="H417" i="4"/>
  <c r="Q415" i="4"/>
  <c r="S415" i="4"/>
  <c r="O415" i="4"/>
  <c r="P415" i="4"/>
  <c r="R415" i="4"/>
  <c r="E404" i="4"/>
  <c r="H404" i="4"/>
  <c r="F404" i="4"/>
  <c r="D404" i="4"/>
  <c r="G404" i="4"/>
  <c r="O414" i="4"/>
  <c r="Q414" i="4"/>
  <c r="R414" i="4"/>
  <c r="P414" i="4"/>
  <c r="S414" i="4"/>
  <c r="H407" i="4"/>
  <c r="D407" i="4"/>
  <c r="E407" i="4"/>
  <c r="G407" i="4"/>
  <c r="F407" i="4"/>
  <c r="O385" i="4"/>
  <c r="S385" i="4"/>
  <c r="P385" i="4"/>
  <c r="R385" i="4"/>
  <c r="Q385" i="4"/>
  <c r="F421" i="4"/>
  <c r="G421" i="4"/>
  <c r="D421" i="4"/>
  <c r="E421" i="4"/>
  <c r="H421" i="4"/>
  <c r="G398" i="4"/>
  <c r="H398" i="4"/>
  <c r="D398" i="4"/>
  <c r="F398" i="4"/>
  <c r="E398" i="4"/>
  <c r="Q37" i="4"/>
  <c r="D37" i="4"/>
  <c r="M37" i="4"/>
  <c r="O37" i="4"/>
  <c r="M125" i="4"/>
  <c r="O125" i="4"/>
  <c r="Q125" i="4"/>
  <c r="D125" i="4"/>
  <c r="D117" i="4"/>
  <c r="M117" i="4"/>
  <c r="O117" i="4"/>
  <c r="Q117" i="4"/>
  <c r="D101" i="4"/>
  <c r="M101" i="4"/>
  <c r="O101" i="4"/>
  <c r="Q101" i="4"/>
  <c r="Q53" i="4"/>
  <c r="D53" i="4"/>
  <c r="M53" i="4"/>
  <c r="O53" i="4"/>
  <c r="M83" i="4"/>
  <c r="O83" i="4"/>
  <c r="D83" i="4"/>
  <c r="Q83" i="4"/>
  <c r="M51" i="4"/>
  <c r="O51" i="4"/>
  <c r="Q51" i="4"/>
  <c r="D51" i="4"/>
  <c r="D59" i="4"/>
  <c r="M59" i="4"/>
  <c r="O59" i="4"/>
  <c r="Q59" i="4"/>
  <c r="Q50" i="4"/>
  <c r="D50" i="4"/>
  <c r="M50" i="4"/>
  <c r="O50" i="4"/>
  <c r="O73" i="4"/>
  <c r="Q73" i="4"/>
  <c r="M73" i="4"/>
  <c r="D73" i="4"/>
  <c r="M86" i="4"/>
  <c r="Q86" i="4"/>
  <c r="D86" i="4"/>
  <c r="O86" i="4"/>
  <c r="Q34" i="4"/>
  <c r="R34" i="4" s="1"/>
  <c r="D34" i="4"/>
  <c r="M34" i="4"/>
  <c r="N34" i="4" s="1"/>
  <c r="O34" i="4"/>
  <c r="P34" i="4" s="1"/>
  <c r="M87" i="4"/>
  <c r="O87" i="4"/>
  <c r="Q87" i="4"/>
  <c r="D87" i="4"/>
  <c r="D79" i="4"/>
  <c r="M79" i="4"/>
  <c r="O79" i="4"/>
  <c r="Q79" i="4"/>
  <c r="D71" i="4"/>
  <c r="M71" i="4"/>
  <c r="O71" i="4"/>
  <c r="Q71" i="4"/>
  <c r="O63" i="4"/>
  <c r="Q63" i="4"/>
  <c r="M63" i="4"/>
  <c r="D63" i="4"/>
  <c r="M54" i="4"/>
  <c r="O54" i="4"/>
  <c r="Q54" i="4"/>
  <c r="D54" i="4"/>
  <c r="R412" i="4"/>
  <c r="O412" i="4"/>
  <c r="P412" i="4"/>
  <c r="Q412" i="4"/>
  <c r="S412" i="4"/>
  <c r="O408" i="4"/>
  <c r="P408" i="4"/>
  <c r="Q408" i="4"/>
  <c r="R408" i="4"/>
  <c r="S408" i="4"/>
  <c r="O77" i="4"/>
  <c r="D77" i="4"/>
  <c r="Q77" i="4"/>
  <c r="M77" i="4"/>
  <c r="O82" i="4"/>
  <c r="Q82" i="4"/>
  <c r="D82" i="4"/>
  <c r="M82" i="4"/>
  <c r="H375" i="4"/>
  <c r="D375" i="4"/>
  <c r="E375" i="4"/>
  <c r="F375" i="4"/>
  <c r="G375" i="4"/>
  <c r="S405" i="4"/>
  <c r="P405" i="4"/>
  <c r="Q405" i="4"/>
  <c r="R405" i="4"/>
  <c r="O405" i="4"/>
  <c r="G422" i="4"/>
  <c r="D422" i="4"/>
  <c r="E422" i="4"/>
  <c r="F422" i="4"/>
  <c r="H422" i="4"/>
  <c r="Q398" i="4"/>
  <c r="S398" i="4"/>
  <c r="O398" i="4"/>
  <c r="P398" i="4"/>
  <c r="R398" i="4"/>
  <c r="D387" i="4"/>
  <c r="G387" i="4"/>
  <c r="E387" i="4"/>
  <c r="F387" i="4"/>
  <c r="H387" i="4"/>
  <c r="P382" i="4"/>
  <c r="O382" i="4"/>
  <c r="R382" i="4"/>
  <c r="S382" i="4"/>
  <c r="Q382" i="4"/>
  <c r="P422" i="4"/>
  <c r="R422" i="4"/>
  <c r="S422" i="4"/>
  <c r="O422" i="4"/>
  <c r="Q422" i="4"/>
  <c r="E409" i="4"/>
  <c r="F409" i="4"/>
  <c r="D409" i="4"/>
  <c r="G409" i="4"/>
  <c r="H409" i="4"/>
  <c r="P410" i="4"/>
  <c r="O410" i="4"/>
  <c r="R410" i="4"/>
  <c r="S410" i="4"/>
  <c r="Q410" i="4"/>
  <c r="H391" i="4"/>
  <c r="D391" i="4"/>
  <c r="G391" i="4"/>
  <c r="E391" i="4"/>
  <c r="F391" i="4"/>
  <c r="O409" i="4"/>
  <c r="P409" i="4"/>
  <c r="Q409" i="4"/>
  <c r="R409" i="4"/>
  <c r="S409" i="4"/>
  <c r="D403" i="4"/>
  <c r="G403" i="4"/>
  <c r="E403" i="4"/>
  <c r="H403" i="4"/>
  <c r="F403" i="4"/>
  <c r="R380" i="4"/>
  <c r="S380" i="4"/>
  <c r="Q380" i="4"/>
  <c r="O380" i="4"/>
  <c r="P380" i="4"/>
  <c r="F413" i="4"/>
  <c r="G413" i="4"/>
  <c r="H413" i="4"/>
  <c r="D413" i="4"/>
  <c r="E413" i="4"/>
  <c r="R376" i="4"/>
  <c r="O376" i="4"/>
  <c r="Q376" i="4"/>
  <c r="S376" i="4"/>
  <c r="P376" i="4"/>
  <c r="M38" i="4"/>
  <c r="O38" i="4"/>
  <c r="D38" i="4"/>
  <c r="Q38" i="4"/>
  <c r="Q40" i="4"/>
  <c r="D40" i="4"/>
  <c r="O40" i="4"/>
  <c r="M40" i="4"/>
  <c r="M124" i="4"/>
  <c r="O124" i="4"/>
  <c r="Q124" i="4"/>
  <c r="D124" i="4"/>
  <c r="M60" i="4"/>
  <c r="O60" i="4"/>
  <c r="D60" i="4"/>
  <c r="Q60" i="4"/>
  <c r="M115" i="4"/>
  <c r="O115" i="4"/>
  <c r="Q115" i="4"/>
  <c r="D115" i="4"/>
  <c r="O104" i="4"/>
  <c r="Q104" i="4"/>
  <c r="D104" i="4"/>
  <c r="M104" i="4"/>
  <c r="D49" i="4"/>
  <c r="M49" i="4"/>
  <c r="O49" i="4"/>
  <c r="Q49" i="4"/>
  <c r="O118" i="4"/>
  <c r="Q118" i="4"/>
  <c r="D118" i="4"/>
  <c r="M118" i="4"/>
  <c r="D62" i="4"/>
  <c r="M62" i="4"/>
  <c r="O62" i="4"/>
  <c r="Q62" i="4"/>
  <c r="M113" i="4"/>
  <c r="O113" i="4"/>
  <c r="Q113" i="4"/>
  <c r="D113" i="4"/>
  <c r="Q89" i="4"/>
  <c r="D89" i="4"/>
  <c r="M89" i="4"/>
  <c r="O89" i="4"/>
  <c r="O64" i="4"/>
  <c r="Q64" i="4"/>
  <c r="D64" i="4"/>
  <c r="M64" i="4"/>
  <c r="Q395" i="4"/>
  <c r="P395" i="4"/>
  <c r="R395" i="4"/>
  <c r="S395" i="4"/>
  <c r="O395" i="4"/>
  <c r="O39" i="4"/>
  <c r="Q39" i="4"/>
  <c r="D39" i="4"/>
  <c r="M39" i="4"/>
  <c r="O133" i="4"/>
  <c r="Q133" i="4"/>
  <c r="D133" i="4"/>
  <c r="M133" i="4"/>
  <c r="M44" i="4"/>
  <c r="O44" i="4"/>
  <c r="Q44" i="4"/>
  <c r="D44" i="4"/>
  <c r="M90" i="4"/>
  <c r="O90" i="4"/>
  <c r="Q90" i="4"/>
  <c r="D90" i="4"/>
  <c r="F405" i="4"/>
  <c r="G405" i="4"/>
  <c r="D405" i="4"/>
  <c r="E405" i="4"/>
  <c r="H405" i="4"/>
  <c r="R384" i="4"/>
  <c r="O384" i="4"/>
  <c r="P384" i="4"/>
  <c r="Q384" i="4"/>
  <c r="S384" i="4"/>
  <c r="R416" i="4"/>
  <c r="O416" i="4"/>
  <c r="P416" i="4"/>
  <c r="Q416" i="4"/>
  <c r="S416" i="4"/>
  <c r="O401" i="4"/>
  <c r="Q401" i="4"/>
  <c r="R401" i="4"/>
  <c r="S401" i="4"/>
  <c r="P401" i="4"/>
  <c r="P420" i="4"/>
  <c r="Q420" i="4"/>
  <c r="O420" i="4"/>
  <c r="R420" i="4"/>
  <c r="S420" i="4"/>
  <c r="G418" i="4"/>
  <c r="F418" i="4"/>
  <c r="E418" i="4"/>
  <c r="H418" i="4"/>
  <c r="D418" i="4"/>
  <c r="O61" i="4"/>
  <c r="Q61" i="4"/>
  <c r="M61" i="4"/>
  <c r="D61" i="4"/>
  <c r="O110" i="4"/>
  <c r="Q110" i="4"/>
  <c r="D110" i="4"/>
  <c r="M110" i="4"/>
  <c r="O70" i="4"/>
  <c r="Q70" i="4"/>
  <c r="D70" i="4"/>
  <c r="M70" i="4"/>
  <c r="D132" i="4"/>
  <c r="M132" i="4"/>
  <c r="O132" i="4"/>
  <c r="Q132" i="4"/>
  <c r="D116" i="4"/>
  <c r="M116" i="4"/>
  <c r="O116" i="4"/>
  <c r="Q116" i="4"/>
  <c r="O96" i="4"/>
  <c r="Q96" i="4"/>
  <c r="D96" i="4"/>
  <c r="M96" i="4"/>
  <c r="M48" i="4"/>
  <c r="Q48" i="4"/>
  <c r="D48" i="4"/>
  <c r="O48" i="4"/>
  <c r="M80" i="4"/>
  <c r="O80" i="4"/>
  <c r="D80" i="4"/>
  <c r="Q80" i="4"/>
  <c r="M122" i="4"/>
  <c r="O122" i="4"/>
  <c r="Q122" i="4"/>
  <c r="D122" i="4"/>
  <c r="Q114" i="4"/>
  <c r="M114" i="4"/>
  <c r="O114" i="4"/>
  <c r="D114" i="4"/>
  <c r="Q106" i="4"/>
  <c r="M106" i="4"/>
  <c r="O106" i="4"/>
  <c r="D106" i="4"/>
  <c r="D129" i="4"/>
  <c r="M129" i="4"/>
  <c r="O129" i="4"/>
  <c r="Q129" i="4"/>
  <c r="M105" i="4"/>
  <c r="O105" i="4"/>
  <c r="Q105" i="4"/>
  <c r="D105" i="4"/>
  <c r="D65" i="4"/>
  <c r="M65" i="4"/>
  <c r="O65" i="4"/>
  <c r="Q65" i="4"/>
  <c r="M41" i="4"/>
  <c r="O41" i="4"/>
  <c r="Q41" i="4"/>
  <c r="D41" i="4"/>
  <c r="Q111" i="4"/>
  <c r="M111" i="4"/>
  <c r="O111" i="4"/>
  <c r="D111" i="4"/>
  <c r="E388" i="4"/>
  <c r="H388" i="4"/>
  <c r="G388" i="4"/>
  <c r="D388" i="4"/>
  <c r="F388" i="4"/>
  <c r="M119" i="4"/>
  <c r="Q119" i="4"/>
  <c r="O119" i="4"/>
  <c r="D119" i="4"/>
  <c r="O419" i="4"/>
  <c r="P419" i="4"/>
  <c r="S419" i="4"/>
  <c r="Q419" i="4"/>
  <c r="R419" i="4"/>
  <c r="D376" i="4"/>
  <c r="E376" i="4"/>
  <c r="H376" i="4"/>
  <c r="G376" i="4"/>
  <c r="F376" i="4"/>
  <c r="Q383" i="4"/>
  <c r="S383" i="4"/>
  <c r="O383" i="4"/>
  <c r="P383" i="4"/>
  <c r="R383" i="4"/>
  <c r="O377" i="4"/>
  <c r="S377" i="4"/>
  <c r="R377" i="4"/>
  <c r="P377" i="4"/>
  <c r="Q377" i="4"/>
  <c r="P402" i="4"/>
  <c r="Q402" i="4"/>
  <c r="S402" i="4"/>
  <c r="O402" i="4"/>
  <c r="R402" i="4"/>
  <c r="G390" i="4"/>
  <c r="D390" i="4"/>
  <c r="E390" i="4"/>
  <c r="H390" i="4"/>
  <c r="F390" i="4"/>
  <c r="S417" i="4"/>
  <c r="O417" i="4"/>
  <c r="P417" i="4"/>
  <c r="Q417" i="4"/>
  <c r="R417" i="4"/>
  <c r="F373" i="4"/>
  <c r="D373" i="4"/>
  <c r="E373" i="4"/>
  <c r="I373" i="4" s="1"/>
  <c r="G373" i="4"/>
  <c r="H373" i="4"/>
  <c r="F381" i="4"/>
  <c r="G381" i="4"/>
  <c r="D381" i="4"/>
  <c r="E381" i="4"/>
  <c r="H381" i="4"/>
  <c r="P378" i="4"/>
  <c r="O378" i="4"/>
  <c r="Q378" i="4"/>
  <c r="R378" i="4"/>
  <c r="S378" i="4"/>
  <c r="D419" i="4"/>
  <c r="H419" i="4"/>
  <c r="E419" i="4"/>
  <c r="F419" i="4"/>
  <c r="G419" i="4"/>
  <c r="Q411" i="4"/>
  <c r="R411" i="4"/>
  <c r="P411" i="4"/>
  <c r="S411" i="4"/>
  <c r="O411" i="4"/>
  <c r="D392" i="4"/>
  <c r="G392" i="4"/>
  <c r="E392" i="4"/>
  <c r="H392" i="4"/>
  <c r="F392" i="4"/>
  <c r="P394" i="4"/>
  <c r="Q394" i="4"/>
  <c r="S394" i="4"/>
  <c r="R394" i="4"/>
  <c r="O394" i="4"/>
  <c r="O393" i="4"/>
  <c r="S393" i="4"/>
  <c r="P393" i="4"/>
  <c r="Q393" i="4"/>
  <c r="R393" i="4"/>
  <c r="F402" i="4"/>
  <c r="G402" i="4"/>
  <c r="E402" i="4"/>
  <c r="D402" i="4"/>
  <c r="H402" i="4"/>
  <c r="R407" i="4"/>
  <c r="S407" i="4"/>
  <c r="O407" i="4"/>
  <c r="P407" i="4"/>
  <c r="Q407" i="4"/>
  <c r="E401" i="4"/>
  <c r="H401" i="4"/>
  <c r="D401" i="4"/>
  <c r="F401" i="4"/>
  <c r="G401" i="4"/>
  <c r="E385" i="4"/>
  <c r="G385" i="4"/>
  <c r="H385" i="4"/>
  <c r="F385" i="4"/>
  <c r="D385" i="4"/>
  <c r="M35" i="4"/>
  <c r="N35" i="4" s="1"/>
  <c r="O35" i="4"/>
  <c r="P35" i="4" s="1"/>
  <c r="Q35" i="4"/>
  <c r="R35" i="4" s="1"/>
  <c r="D35" i="4"/>
  <c r="D109" i="4"/>
  <c r="M109" i="4"/>
  <c r="O109" i="4"/>
  <c r="Q109" i="4"/>
  <c r="Q68" i="4"/>
  <c r="D68" i="4"/>
  <c r="M68" i="4"/>
  <c r="O68" i="4"/>
  <c r="M75" i="4"/>
  <c r="O75" i="4"/>
  <c r="Q75" i="4"/>
  <c r="D75" i="4"/>
  <c r="M98" i="4"/>
  <c r="O98" i="4"/>
  <c r="Q98" i="4"/>
  <c r="D98" i="4"/>
  <c r="M58" i="4"/>
  <c r="Q58" i="4"/>
  <c r="D58" i="4"/>
  <c r="O58" i="4"/>
  <c r="M97" i="4"/>
  <c r="O97" i="4"/>
  <c r="Q97" i="4"/>
  <c r="D97" i="4"/>
  <c r="D95" i="4"/>
  <c r="Q95" i="4"/>
  <c r="M95" i="4"/>
  <c r="O95" i="4"/>
  <c r="H399" i="4"/>
  <c r="E399" i="4"/>
  <c r="F399" i="4"/>
  <c r="D399" i="4"/>
  <c r="G399" i="4"/>
  <c r="Q391" i="4"/>
  <c r="P391" i="4"/>
  <c r="S391" i="4"/>
  <c r="O391" i="4"/>
  <c r="R391" i="4"/>
  <c r="M128" i="4"/>
  <c r="O128" i="4"/>
  <c r="Q128" i="4"/>
  <c r="D128" i="4"/>
  <c r="G382" i="4"/>
  <c r="E382" i="4"/>
  <c r="F382" i="4"/>
  <c r="D382" i="4"/>
  <c r="H382" i="4"/>
  <c r="E416" i="4"/>
  <c r="D416" i="4"/>
  <c r="F416" i="4"/>
  <c r="G416" i="4"/>
  <c r="H416" i="4"/>
  <c r="F397" i="4"/>
  <c r="D397" i="4"/>
  <c r="H397" i="4"/>
  <c r="E397" i="4"/>
  <c r="G397" i="4"/>
  <c r="F378" i="4"/>
  <c r="G378" i="4"/>
  <c r="H378" i="4"/>
  <c r="D378" i="4"/>
  <c r="E378" i="4"/>
  <c r="G414" i="4"/>
  <c r="E414" i="4"/>
  <c r="F414" i="4"/>
  <c r="D414" i="4"/>
  <c r="H414" i="4"/>
  <c r="G406" i="4"/>
  <c r="E406" i="4"/>
  <c r="F406" i="4"/>
  <c r="D406" i="4"/>
  <c r="H406" i="4"/>
  <c r="G374" i="4"/>
  <c r="E374" i="4"/>
  <c r="I374" i="4" s="1"/>
  <c r="F374" i="4"/>
  <c r="K374" i="4" s="1"/>
  <c r="D374" i="4"/>
  <c r="H374" i="4"/>
  <c r="E377" i="4"/>
  <c r="F377" i="4"/>
  <c r="G377" i="4"/>
  <c r="D377" i="4"/>
  <c r="H377" i="4"/>
  <c r="D379" i="4"/>
  <c r="G379" i="4"/>
  <c r="H379" i="4"/>
  <c r="E379" i="4"/>
  <c r="F379" i="4"/>
  <c r="E420" i="4"/>
  <c r="F420" i="4"/>
  <c r="G420" i="4"/>
  <c r="D420" i="4"/>
  <c r="H420" i="4"/>
  <c r="O418" i="4"/>
  <c r="P418" i="4"/>
  <c r="Q418" i="4"/>
  <c r="R418" i="4"/>
  <c r="S418" i="4"/>
  <c r="D411" i="4"/>
  <c r="G411" i="4"/>
  <c r="H411" i="4"/>
  <c r="E411" i="4"/>
  <c r="F411" i="4"/>
  <c r="Q403" i="4"/>
  <c r="S403" i="4"/>
  <c r="R403" i="4"/>
  <c r="O403" i="4"/>
  <c r="P403" i="4"/>
  <c r="D384" i="4"/>
  <c r="E384" i="4"/>
  <c r="F384" i="4"/>
  <c r="G384" i="4"/>
  <c r="H384" i="4"/>
  <c r="Q387" i="4"/>
  <c r="O387" i="4"/>
  <c r="P387" i="4"/>
  <c r="S387" i="4"/>
  <c r="R387" i="4"/>
  <c r="P386" i="4"/>
  <c r="S386" i="4"/>
  <c r="O386" i="4"/>
  <c r="Q386" i="4"/>
  <c r="R386" i="4"/>
  <c r="O421" i="4"/>
  <c r="Q421" i="4"/>
  <c r="R421" i="4"/>
  <c r="S421" i="4"/>
  <c r="P421" i="4"/>
  <c r="E396" i="4"/>
  <c r="H396" i="4"/>
  <c r="D396" i="4"/>
  <c r="F396" i="4"/>
  <c r="G396" i="4"/>
  <c r="S399" i="4"/>
  <c r="Q399" i="4"/>
  <c r="R399" i="4"/>
  <c r="O399" i="4"/>
  <c r="P399" i="4"/>
  <c r="D395" i="4"/>
  <c r="G395" i="4"/>
  <c r="H395" i="4"/>
  <c r="F395" i="4"/>
  <c r="E395" i="4"/>
  <c r="S389" i="4"/>
  <c r="O389" i="4"/>
  <c r="P389" i="4"/>
  <c r="Q389" i="4"/>
  <c r="R389" i="4"/>
  <c r="M69" i="4"/>
  <c r="O69" i="4"/>
  <c r="D69" i="4"/>
  <c r="Q69" i="4"/>
  <c r="M100" i="4"/>
  <c r="D100" i="4"/>
  <c r="O100" i="4"/>
  <c r="Q100" i="4"/>
  <c r="M76" i="4"/>
  <c r="O76" i="4"/>
  <c r="D76" i="4"/>
  <c r="Q76" i="4"/>
  <c r="D46" i="4"/>
  <c r="M46" i="4"/>
  <c r="O46" i="4"/>
  <c r="Q46" i="4"/>
  <c r="M107" i="4"/>
  <c r="O107" i="4"/>
  <c r="Q107" i="4"/>
  <c r="D107" i="4"/>
  <c r="D91" i="4"/>
  <c r="M91" i="4"/>
  <c r="O91" i="4"/>
  <c r="Q91" i="4"/>
  <c r="O130" i="4"/>
  <c r="Q130" i="4"/>
  <c r="D130" i="4"/>
  <c r="M130" i="4"/>
  <c r="O66" i="4"/>
  <c r="Q66" i="4"/>
  <c r="D66" i="4"/>
  <c r="M66" i="4"/>
  <c r="M81" i="4"/>
  <c r="D81" i="4"/>
  <c r="O81" i="4"/>
  <c r="Q81" i="4"/>
  <c r="Q120" i="4"/>
  <c r="M120" i="4"/>
  <c r="D120" i="4"/>
  <c r="O120" i="4"/>
  <c r="O112" i="4"/>
  <c r="Q112" i="4"/>
  <c r="D112" i="4"/>
  <c r="M112" i="4"/>
  <c r="M78" i="4"/>
  <c r="Q78" i="4"/>
  <c r="D78" i="4"/>
  <c r="O78" i="4"/>
  <c r="O47" i="4"/>
  <c r="Q47" i="4"/>
  <c r="M47" i="4"/>
  <c r="D47" i="4"/>
  <c r="E9" i="2"/>
  <c r="AC9" i="2" s="1"/>
  <c r="AE9" i="2" s="1"/>
  <c r="Z8" i="2"/>
  <c r="AB8" i="2" s="1"/>
  <c r="AC8" i="2"/>
  <c r="AE8" i="2" s="1"/>
  <c r="Q8" i="2"/>
  <c r="E6" i="2"/>
  <c r="Z6" i="2" s="1"/>
  <c r="AB6" i="2" s="1"/>
  <c r="R9" i="2"/>
  <c r="L8" i="2"/>
  <c r="E7" i="2"/>
  <c r="AC7" i="2" s="1"/>
  <c r="AE7" i="2" s="1"/>
  <c r="N8" i="2"/>
  <c r="D8" i="2"/>
  <c r="U6" i="2"/>
  <c r="L13" i="2"/>
  <c r="N13" i="2"/>
  <c r="AC11" i="2"/>
  <c r="AE11" i="2" s="1"/>
  <c r="Y13" i="2"/>
  <c r="AC13" i="2"/>
  <c r="AE13" i="2" s="1"/>
  <c r="N11" i="2"/>
  <c r="Q13" i="2"/>
  <c r="N12" i="2"/>
  <c r="Q12" i="2"/>
  <c r="Y12" i="2"/>
  <c r="Z12" i="2"/>
  <c r="AB12" i="2" s="1"/>
  <c r="AC12" i="2"/>
  <c r="AE12" i="2" s="1"/>
  <c r="Q11" i="2"/>
  <c r="Y11" i="2"/>
  <c r="L11" i="2"/>
  <c r="L10" i="2"/>
  <c r="Q10" i="2"/>
  <c r="AC10" i="2"/>
  <c r="AE10" i="2" s="1"/>
  <c r="Y10" i="2"/>
  <c r="Z10" i="2"/>
  <c r="AB10" i="2" s="1"/>
  <c r="U3" i="2"/>
  <c r="U4" i="2"/>
  <c r="M12" i="14"/>
  <c r="N12" i="14"/>
  <c r="O12" i="14"/>
  <c r="P12" i="14"/>
  <c r="M13" i="14"/>
  <c r="N13" i="14"/>
  <c r="O13" i="14"/>
  <c r="P13" i="14"/>
  <c r="M12" i="16"/>
  <c r="N12" i="16"/>
  <c r="O12" i="16"/>
  <c r="P12" i="16"/>
  <c r="M13" i="16"/>
  <c r="N13" i="16"/>
  <c r="O13" i="16"/>
  <c r="P13" i="16"/>
  <c r="B69" i="14"/>
  <c r="C69" i="14"/>
  <c r="D69" i="14"/>
  <c r="E69" i="14"/>
  <c r="B70" i="14"/>
  <c r="C70" i="14"/>
  <c r="D70" i="14"/>
  <c r="E70" i="14"/>
  <c r="B71" i="14"/>
  <c r="C71" i="14"/>
  <c r="D71" i="14"/>
  <c r="E71" i="14"/>
  <c r="B72" i="14"/>
  <c r="C72" i="14"/>
  <c r="D72" i="14"/>
  <c r="E72" i="14"/>
  <c r="B73" i="14"/>
  <c r="C73" i="14"/>
  <c r="D73" i="14"/>
  <c r="E73" i="14"/>
  <c r="B64" i="14"/>
  <c r="C64" i="14"/>
  <c r="D64" i="14"/>
  <c r="E64" i="14"/>
  <c r="B65" i="14"/>
  <c r="C65" i="14"/>
  <c r="D65" i="14"/>
  <c r="E65" i="14"/>
  <c r="B66" i="14"/>
  <c r="C66" i="14"/>
  <c r="D66" i="14"/>
  <c r="E66" i="14"/>
  <c r="B67" i="14"/>
  <c r="C67" i="14"/>
  <c r="D67" i="14"/>
  <c r="E67" i="14"/>
  <c r="B68" i="14"/>
  <c r="C68" i="14"/>
  <c r="D68" i="14"/>
  <c r="E68" i="14"/>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M5" i="6"/>
  <c r="L34" i="6"/>
  <c r="L33" i="6"/>
  <c r="L32" i="6"/>
  <c r="L31" i="6"/>
  <c r="L30" i="6"/>
  <c r="L29" i="6"/>
  <c r="L28" i="6"/>
  <c r="L27" i="6"/>
  <c r="L26" i="6"/>
  <c r="L25" i="6"/>
  <c r="L24" i="6"/>
  <c r="L23" i="6"/>
  <c r="L22" i="6"/>
  <c r="L21" i="6"/>
  <c r="L20" i="6"/>
  <c r="L19" i="6"/>
  <c r="L18" i="6"/>
  <c r="L17" i="6"/>
  <c r="L16" i="6"/>
  <c r="L15" i="6"/>
  <c r="L14" i="6"/>
  <c r="L13" i="6"/>
  <c r="L12" i="6"/>
  <c r="L11" i="6"/>
  <c r="L10" i="6"/>
  <c r="L9" i="6"/>
  <c r="L8" i="6"/>
  <c r="L7" i="6"/>
  <c r="L6" i="6"/>
  <c r="L5" i="6"/>
  <c r="K34" i="6"/>
  <c r="K33" i="6"/>
  <c r="K32" i="6"/>
  <c r="K31" i="6"/>
  <c r="K30" i="6"/>
  <c r="K29" i="6"/>
  <c r="K28" i="6"/>
  <c r="K27" i="6"/>
  <c r="K26" i="6"/>
  <c r="K25" i="6"/>
  <c r="K24" i="6"/>
  <c r="K23" i="6"/>
  <c r="K22" i="6"/>
  <c r="K21" i="6"/>
  <c r="K20" i="6"/>
  <c r="K19" i="6"/>
  <c r="K18" i="6"/>
  <c r="K17" i="6"/>
  <c r="K16" i="6"/>
  <c r="K15" i="6"/>
  <c r="K14" i="6"/>
  <c r="K13" i="6"/>
  <c r="K12" i="6"/>
  <c r="K11" i="6"/>
  <c r="K10" i="6"/>
  <c r="K9" i="6"/>
  <c r="K8" i="6"/>
  <c r="K7" i="6"/>
  <c r="K6" i="6"/>
  <c r="K5" i="6"/>
  <c r="L40" i="5"/>
  <c r="L39" i="5"/>
  <c r="L38" i="5"/>
  <c r="L37" i="5"/>
  <c r="L36" i="5"/>
  <c r="L35" i="5"/>
  <c r="L34" i="5"/>
  <c r="L33" i="5"/>
  <c r="L32" i="5"/>
  <c r="L31" i="5"/>
  <c r="L30" i="5"/>
  <c r="L29" i="5"/>
  <c r="L28" i="5"/>
  <c r="L27" i="5"/>
  <c r="L26" i="5"/>
  <c r="L25" i="5"/>
  <c r="L24" i="5"/>
  <c r="L23" i="5"/>
  <c r="L22" i="5"/>
  <c r="L21" i="5"/>
  <c r="L20" i="5"/>
  <c r="L19" i="5"/>
  <c r="L18" i="5"/>
  <c r="L17" i="5"/>
  <c r="L16" i="5"/>
  <c r="L15" i="5"/>
  <c r="L14" i="5"/>
  <c r="L13" i="5"/>
  <c r="L12" i="5"/>
  <c r="L11" i="5"/>
  <c r="K40" i="5"/>
  <c r="K39" i="5"/>
  <c r="K38" i="5"/>
  <c r="K37" i="5"/>
  <c r="K36" i="5"/>
  <c r="K35" i="5"/>
  <c r="K34" i="5"/>
  <c r="K33" i="5"/>
  <c r="K32" i="5"/>
  <c r="K31" i="5"/>
  <c r="K30" i="5"/>
  <c r="K29" i="5"/>
  <c r="K28" i="5"/>
  <c r="K27" i="5"/>
  <c r="K26" i="5"/>
  <c r="K25" i="5"/>
  <c r="K24" i="5"/>
  <c r="K23" i="5"/>
  <c r="K22" i="5"/>
  <c r="K21" i="5"/>
  <c r="K20" i="5"/>
  <c r="K19" i="5"/>
  <c r="K18" i="5"/>
  <c r="K17" i="5"/>
  <c r="K16" i="5"/>
  <c r="K15" i="5"/>
  <c r="K14" i="5"/>
  <c r="K13" i="5"/>
  <c r="K12" i="5"/>
  <c r="K1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1" i="5"/>
  <c r="K373" i="4" l="1"/>
  <c r="M134" i="4"/>
  <c r="O134" i="4"/>
  <c r="Q134" i="4"/>
  <c r="Z9" i="2"/>
  <c r="AB9" i="2" s="1"/>
  <c r="L9" i="2"/>
  <c r="Y9" i="2"/>
  <c r="N9" i="2"/>
  <c r="Q9" i="2"/>
  <c r="N7" i="2"/>
  <c r="N6" i="2"/>
  <c r="AC6" i="2"/>
  <c r="AE6" i="2" s="1"/>
  <c r="Y6" i="2"/>
  <c r="L6" i="2"/>
  <c r="Q6" i="2"/>
  <c r="Y7" i="2"/>
  <c r="Z7" i="2"/>
  <c r="AB7" i="2" s="1"/>
  <c r="L7" i="2"/>
  <c r="Q7" i="2"/>
  <c r="R8" i="2"/>
  <c r="F424" i="4" l="1"/>
  <c r="C11" i="3" l="1"/>
  <c r="C5" i="6"/>
  <c r="D5" i="6"/>
  <c r="E5" i="6"/>
  <c r="F5" i="6"/>
  <c r="G5" i="6"/>
  <c r="H5" i="6"/>
  <c r="I5" i="6"/>
  <c r="J5" i="6"/>
  <c r="C6" i="6"/>
  <c r="D6" i="6"/>
  <c r="E6" i="6"/>
  <c r="F6" i="6"/>
  <c r="G6" i="6"/>
  <c r="H6" i="6"/>
  <c r="I6" i="6"/>
  <c r="J6" i="6"/>
  <c r="C7" i="6"/>
  <c r="D7" i="6"/>
  <c r="E7" i="6"/>
  <c r="F7" i="6"/>
  <c r="G7" i="6"/>
  <c r="H7" i="6"/>
  <c r="I7" i="6"/>
  <c r="J7" i="6"/>
  <c r="C8" i="6"/>
  <c r="D8" i="6"/>
  <c r="E8" i="6"/>
  <c r="F8" i="6"/>
  <c r="G8" i="6"/>
  <c r="H8" i="6"/>
  <c r="I8" i="6"/>
  <c r="J8" i="6"/>
  <c r="C9" i="6"/>
  <c r="D9" i="6"/>
  <c r="E9" i="6"/>
  <c r="F9" i="6"/>
  <c r="G9" i="6"/>
  <c r="H9" i="6"/>
  <c r="I9" i="6"/>
  <c r="J9" i="6"/>
  <c r="C10" i="6"/>
  <c r="D10" i="6"/>
  <c r="E10" i="6"/>
  <c r="F10" i="6"/>
  <c r="G10" i="6"/>
  <c r="H10" i="6"/>
  <c r="I10" i="6"/>
  <c r="J10" i="6"/>
  <c r="C11" i="6"/>
  <c r="D11" i="6"/>
  <c r="E11" i="6"/>
  <c r="F11" i="6"/>
  <c r="G11" i="6"/>
  <c r="H11" i="6"/>
  <c r="I11" i="6"/>
  <c r="J11" i="6"/>
  <c r="C12" i="6"/>
  <c r="D12" i="6"/>
  <c r="E12" i="6"/>
  <c r="F12" i="6"/>
  <c r="G12" i="6"/>
  <c r="H12" i="6"/>
  <c r="I12" i="6"/>
  <c r="J12" i="6"/>
  <c r="C13" i="6"/>
  <c r="D13" i="6"/>
  <c r="E13" i="6"/>
  <c r="F13" i="6"/>
  <c r="G13" i="6"/>
  <c r="H13" i="6"/>
  <c r="I13" i="6"/>
  <c r="J13" i="6"/>
  <c r="C14" i="6"/>
  <c r="D14" i="6"/>
  <c r="E14" i="6"/>
  <c r="F14" i="6"/>
  <c r="G14" i="6"/>
  <c r="H14" i="6"/>
  <c r="I14" i="6"/>
  <c r="J14" i="6"/>
  <c r="C15" i="6"/>
  <c r="D15" i="6"/>
  <c r="E15" i="6"/>
  <c r="F15" i="6"/>
  <c r="G15" i="6"/>
  <c r="H15" i="6"/>
  <c r="I15" i="6"/>
  <c r="J15" i="6"/>
  <c r="C16" i="6"/>
  <c r="D16" i="6"/>
  <c r="E16" i="6"/>
  <c r="F16" i="6"/>
  <c r="G16" i="6"/>
  <c r="H16" i="6"/>
  <c r="I16" i="6"/>
  <c r="J16" i="6"/>
  <c r="C17" i="6"/>
  <c r="D17" i="6"/>
  <c r="E17" i="6"/>
  <c r="F17" i="6"/>
  <c r="G17" i="6"/>
  <c r="H17" i="6"/>
  <c r="I17" i="6"/>
  <c r="J17" i="6"/>
  <c r="C18" i="6"/>
  <c r="D18" i="6"/>
  <c r="E18" i="6"/>
  <c r="F18" i="6"/>
  <c r="G18" i="6"/>
  <c r="H18" i="6"/>
  <c r="I18" i="6"/>
  <c r="J18" i="6"/>
  <c r="C19" i="6"/>
  <c r="D19" i="6"/>
  <c r="E19" i="6"/>
  <c r="F19" i="6"/>
  <c r="G19" i="6"/>
  <c r="H19" i="6"/>
  <c r="I19" i="6"/>
  <c r="J19" i="6"/>
  <c r="C20" i="6"/>
  <c r="D20" i="6"/>
  <c r="E20" i="6"/>
  <c r="F20" i="6"/>
  <c r="G20" i="6"/>
  <c r="H20" i="6"/>
  <c r="I20" i="6"/>
  <c r="J20" i="6"/>
  <c r="C21" i="6"/>
  <c r="D21" i="6"/>
  <c r="E21" i="6"/>
  <c r="F21" i="6"/>
  <c r="G21" i="6"/>
  <c r="H21" i="6"/>
  <c r="I21" i="6"/>
  <c r="J21" i="6"/>
  <c r="C22" i="6"/>
  <c r="D22" i="6"/>
  <c r="E22" i="6"/>
  <c r="F22" i="6"/>
  <c r="G22" i="6"/>
  <c r="H22" i="6"/>
  <c r="I22" i="6"/>
  <c r="J22" i="6"/>
  <c r="C23" i="6"/>
  <c r="D23" i="6"/>
  <c r="E23" i="6"/>
  <c r="F23" i="6"/>
  <c r="G23" i="6"/>
  <c r="H23" i="6"/>
  <c r="I23" i="6"/>
  <c r="J23" i="6"/>
  <c r="C24" i="6"/>
  <c r="D24" i="6"/>
  <c r="E24" i="6"/>
  <c r="F24" i="6"/>
  <c r="G24" i="6"/>
  <c r="H24" i="6"/>
  <c r="I24" i="6"/>
  <c r="J24" i="6"/>
  <c r="C25" i="6"/>
  <c r="D25" i="6"/>
  <c r="E25" i="6"/>
  <c r="F25" i="6"/>
  <c r="G25" i="6"/>
  <c r="H25" i="6"/>
  <c r="I25" i="6"/>
  <c r="J25" i="6"/>
  <c r="C26" i="6"/>
  <c r="D26" i="6"/>
  <c r="E26" i="6"/>
  <c r="F26" i="6"/>
  <c r="G26" i="6"/>
  <c r="H26" i="6"/>
  <c r="I26" i="6"/>
  <c r="J26" i="6"/>
  <c r="C27" i="6"/>
  <c r="D27" i="6"/>
  <c r="E27" i="6"/>
  <c r="F27" i="6"/>
  <c r="G27" i="6"/>
  <c r="H27" i="6"/>
  <c r="I27" i="6"/>
  <c r="J27" i="6"/>
  <c r="C28" i="6"/>
  <c r="D28" i="6"/>
  <c r="E28" i="6"/>
  <c r="F28" i="6"/>
  <c r="G28" i="6"/>
  <c r="H28" i="6"/>
  <c r="I28" i="6"/>
  <c r="J28" i="6"/>
  <c r="C29" i="6"/>
  <c r="D29" i="6"/>
  <c r="E29" i="6"/>
  <c r="F29" i="6"/>
  <c r="G29" i="6"/>
  <c r="H29" i="6"/>
  <c r="I29" i="6"/>
  <c r="J29" i="6"/>
  <c r="C30" i="6"/>
  <c r="D30" i="6"/>
  <c r="E30" i="6"/>
  <c r="F30" i="6"/>
  <c r="G30" i="6"/>
  <c r="H30" i="6"/>
  <c r="I30" i="6"/>
  <c r="J30" i="6"/>
  <c r="C31" i="6"/>
  <c r="D31" i="6"/>
  <c r="E31" i="6"/>
  <c r="F31" i="6"/>
  <c r="G31" i="6"/>
  <c r="H31" i="6"/>
  <c r="I31" i="6"/>
  <c r="J31" i="6"/>
  <c r="C32" i="6"/>
  <c r="D32" i="6"/>
  <c r="E32" i="6"/>
  <c r="F32" i="6"/>
  <c r="G32" i="6"/>
  <c r="H32" i="6"/>
  <c r="I32" i="6"/>
  <c r="J32" i="6"/>
  <c r="C33" i="6"/>
  <c r="D33" i="6"/>
  <c r="E33" i="6"/>
  <c r="F33" i="6"/>
  <c r="G33" i="6"/>
  <c r="H33" i="6"/>
  <c r="I33" i="6"/>
  <c r="J33" i="6"/>
  <c r="C34" i="6"/>
  <c r="D34" i="6"/>
  <c r="E34" i="6"/>
  <c r="F34" i="6"/>
  <c r="G34" i="6"/>
  <c r="H34" i="6"/>
  <c r="I34" i="6"/>
  <c r="J34" i="6"/>
  <c r="B11" i="5"/>
  <c r="C11" i="5"/>
  <c r="D11" i="5"/>
  <c r="E11" i="5"/>
  <c r="F11" i="5"/>
  <c r="G11" i="5"/>
  <c r="H11" i="5"/>
  <c r="I11" i="5"/>
  <c r="B12" i="5"/>
  <c r="C12" i="5"/>
  <c r="D12" i="5"/>
  <c r="E12" i="5"/>
  <c r="F12" i="5"/>
  <c r="G12" i="5"/>
  <c r="H12" i="5"/>
  <c r="I12" i="5"/>
  <c r="B13" i="5"/>
  <c r="C13" i="5"/>
  <c r="D13" i="5"/>
  <c r="E13" i="5"/>
  <c r="F13" i="5"/>
  <c r="G13" i="5"/>
  <c r="H13" i="5"/>
  <c r="I13" i="5"/>
  <c r="B14" i="5"/>
  <c r="C14" i="5"/>
  <c r="D14" i="5"/>
  <c r="E14" i="5"/>
  <c r="F14" i="5"/>
  <c r="G14" i="5"/>
  <c r="H14" i="5"/>
  <c r="I14" i="5"/>
  <c r="B15" i="5"/>
  <c r="C15" i="5"/>
  <c r="D15" i="5"/>
  <c r="E15" i="5"/>
  <c r="F15" i="5"/>
  <c r="G15" i="5"/>
  <c r="H15" i="5"/>
  <c r="I15" i="5"/>
  <c r="B16" i="5"/>
  <c r="C16" i="5"/>
  <c r="D16" i="5"/>
  <c r="E16" i="5"/>
  <c r="F16" i="5"/>
  <c r="G16" i="5"/>
  <c r="H16" i="5"/>
  <c r="I16" i="5"/>
  <c r="B17" i="5"/>
  <c r="C17" i="5"/>
  <c r="D17" i="5"/>
  <c r="E17" i="5"/>
  <c r="F17" i="5"/>
  <c r="G17" i="5"/>
  <c r="H17" i="5"/>
  <c r="I17" i="5"/>
  <c r="B18" i="5"/>
  <c r="C18" i="5"/>
  <c r="D18" i="5"/>
  <c r="E18" i="5"/>
  <c r="F18" i="5"/>
  <c r="G18" i="5"/>
  <c r="H18" i="5"/>
  <c r="I18" i="5"/>
  <c r="B19" i="5"/>
  <c r="C19" i="5"/>
  <c r="D19" i="5"/>
  <c r="E19" i="5"/>
  <c r="F19" i="5"/>
  <c r="G19" i="5"/>
  <c r="H19" i="5"/>
  <c r="I19" i="5"/>
  <c r="B20" i="5"/>
  <c r="C20" i="5"/>
  <c r="D20" i="5"/>
  <c r="E20" i="5"/>
  <c r="F20" i="5"/>
  <c r="G20" i="5"/>
  <c r="H20" i="5"/>
  <c r="I20" i="5"/>
  <c r="B21" i="5"/>
  <c r="C21" i="5"/>
  <c r="D21" i="5"/>
  <c r="E21" i="5"/>
  <c r="F21" i="5"/>
  <c r="G21" i="5"/>
  <c r="H21" i="5"/>
  <c r="I21" i="5"/>
  <c r="B22" i="5"/>
  <c r="C22" i="5"/>
  <c r="D22" i="5"/>
  <c r="E22" i="5"/>
  <c r="F22" i="5"/>
  <c r="G22" i="5"/>
  <c r="H22" i="5"/>
  <c r="I22" i="5"/>
  <c r="B23" i="5"/>
  <c r="C23" i="5"/>
  <c r="D23" i="5"/>
  <c r="E23" i="5"/>
  <c r="F23" i="5"/>
  <c r="G23" i="5"/>
  <c r="H23" i="5"/>
  <c r="I23" i="5"/>
  <c r="B24" i="5"/>
  <c r="C24" i="5"/>
  <c r="D24" i="5"/>
  <c r="E24" i="5"/>
  <c r="F24" i="5"/>
  <c r="G24" i="5"/>
  <c r="H24" i="5"/>
  <c r="I24" i="5"/>
  <c r="B25" i="5"/>
  <c r="C25" i="5"/>
  <c r="D25" i="5"/>
  <c r="E25" i="5"/>
  <c r="F25" i="5"/>
  <c r="G25" i="5"/>
  <c r="H25" i="5"/>
  <c r="I25" i="5"/>
  <c r="B26" i="5"/>
  <c r="C26" i="5"/>
  <c r="D26" i="5"/>
  <c r="E26" i="5"/>
  <c r="F26" i="5"/>
  <c r="G26" i="5"/>
  <c r="H26" i="5"/>
  <c r="I26" i="5"/>
  <c r="B27" i="5"/>
  <c r="C27" i="5"/>
  <c r="D27" i="5"/>
  <c r="E27" i="5"/>
  <c r="F27" i="5"/>
  <c r="G27" i="5"/>
  <c r="H27" i="5"/>
  <c r="I27" i="5"/>
  <c r="B28" i="5"/>
  <c r="C28" i="5"/>
  <c r="D28" i="5"/>
  <c r="E28" i="5"/>
  <c r="F28" i="5"/>
  <c r="G28" i="5"/>
  <c r="H28" i="5"/>
  <c r="I28" i="5"/>
  <c r="B29" i="5"/>
  <c r="C29" i="5"/>
  <c r="D29" i="5"/>
  <c r="E29" i="5"/>
  <c r="F29" i="5"/>
  <c r="G29" i="5"/>
  <c r="H29" i="5"/>
  <c r="I29" i="5"/>
  <c r="B30" i="5"/>
  <c r="C30" i="5"/>
  <c r="D30" i="5"/>
  <c r="E30" i="5"/>
  <c r="F30" i="5"/>
  <c r="G30" i="5"/>
  <c r="H30" i="5"/>
  <c r="I30" i="5"/>
  <c r="B31" i="5"/>
  <c r="C31" i="5"/>
  <c r="D31" i="5"/>
  <c r="E31" i="5"/>
  <c r="F31" i="5"/>
  <c r="G31" i="5"/>
  <c r="H31" i="5"/>
  <c r="I31" i="5"/>
  <c r="B32" i="5"/>
  <c r="C32" i="5"/>
  <c r="D32" i="5"/>
  <c r="E32" i="5"/>
  <c r="F32" i="5"/>
  <c r="G32" i="5"/>
  <c r="H32" i="5"/>
  <c r="I32" i="5"/>
  <c r="B33" i="5"/>
  <c r="C33" i="5"/>
  <c r="D33" i="5"/>
  <c r="E33" i="5"/>
  <c r="F33" i="5"/>
  <c r="G33" i="5"/>
  <c r="H33" i="5"/>
  <c r="I33" i="5"/>
  <c r="B34" i="5"/>
  <c r="C34" i="5"/>
  <c r="D34" i="5"/>
  <c r="E34" i="5"/>
  <c r="F34" i="5"/>
  <c r="G34" i="5"/>
  <c r="H34" i="5"/>
  <c r="I34" i="5"/>
  <c r="B35" i="5"/>
  <c r="C35" i="5"/>
  <c r="D35" i="5"/>
  <c r="E35" i="5"/>
  <c r="F35" i="5"/>
  <c r="G35" i="5"/>
  <c r="H35" i="5"/>
  <c r="I35" i="5"/>
  <c r="B36" i="5"/>
  <c r="C36" i="5"/>
  <c r="D36" i="5"/>
  <c r="E36" i="5"/>
  <c r="F36" i="5"/>
  <c r="G36" i="5"/>
  <c r="H36" i="5"/>
  <c r="I36" i="5"/>
  <c r="B37" i="5"/>
  <c r="C37" i="5"/>
  <c r="D37" i="5"/>
  <c r="E37" i="5"/>
  <c r="F37" i="5"/>
  <c r="G37" i="5"/>
  <c r="H37" i="5"/>
  <c r="I37" i="5"/>
  <c r="B38" i="5"/>
  <c r="C38" i="5"/>
  <c r="D38" i="5"/>
  <c r="E38" i="5"/>
  <c r="F38" i="5"/>
  <c r="G38" i="5"/>
  <c r="H38" i="5"/>
  <c r="I38" i="5"/>
  <c r="B39" i="5"/>
  <c r="C39" i="5"/>
  <c r="D39" i="5"/>
  <c r="E39" i="5"/>
  <c r="F39" i="5"/>
  <c r="G39" i="5"/>
  <c r="H39" i="5"/>
  <c r="I39" i="5"/>
  <c r="B40" i="5"/>
  <c r="C40" i="5"/>
  <c r="D40" i="5"/>
  <c r="E40" i="5"/>
  <c r="F40" i="5"/>
  <c r="G40" i="5"/>
  <c r="H40" i="5"/>
  <c r="I40" i="5"/>
  <c r="D3" i="2" l="1"/>
  <c r="E3" i="2"/>
  <c r="D4" i="2"/>
  <c r="E4" i="2"/>
  <c r="D5" i="2"/>
  <c r="E5" i="2"/>
  <c r="D433" i="4" l="1"/>
  <c r="D491" i="4"/>
  <c r="E142" i="4"/>
  <c r="D317" i="4"/>
  <c r="D200" i="4"/>
  <c r="D259" i="4"/>
  <c r="D432" i="4"/>
  <c r="D490" i="4"/>
  <c r="D431" i="4"/>
  <c r="D489" i="4"/>
  <c r="D258" i="4"/>
  <c r="D316" i="4"/>
  <c r="E141" i="4"/>
  <c r="D199" i="4"/>
  <c r="E140" i="4"/>
  <c r="D198" i="4"/>
  <c r="D257" i="4"/>
  <c r="D315" i="4"/>
  <c r="R5" i="2"/>
  <c r="R4" i="2"/>
  <c r="R3" i="2"/>
  <c r="AC5" i="2"/>
  <c r="Y5" i="2"/>
  <c r="Z5" i="2"/>
  <c r="AB5" i="2" s="1"/>
  <c r="Q5" i="2"/>
  <c r="N5" i="2"/>
  <c r="L5" i="2"/>
  <c r="Z4" i="2"/>
  <c r="AB4" i="2" s="1"/>
  <c r="Y4" i="2"/>
  <c r="AC4" i="2"/>
  <c r="Q4" i="2"/>
  <c r="L4" i="2"/>
  <c r="N4" i="2"/>
  <c r="Y3" i="2"/>
  <c r="Z3" i="2"/>
  <c r="AB3" i="2" s="1"/>
  <c r="L3" i="2"/>
  <c r="AC3" i="2"/>
  <c r="F3" i="2"/>
  <c r="Q3" i="2"/>
  <c r="N3" i="2"/>
  <c r="H34" i="4" l="1"/>
  <c r="H134" i="4" s="1"/>
  <c r="F200" i="4"/>
  <c r="L36" i="4"/>
  <c r="G317" i="4"/>
  <c r="J36" i="4"/>
  <c r="F199" i="4"/>
  <c r="L35" i="4"/>
  <c r="G316" i="4"/>
  <c r="J35" i="4"/>
  <c r="F198" i="4"/>
  <c r="L34" i="4"/>
  <c r="G315" i="4"/>
  <c r="J34" i="4"/>
  <c r="G433" i="4"/>
  <c r="F433" i="4"/>
  <c r="G259" i="4"/>
  <c r="F432" i="4"/>
  <c r="G432" i="4"/>
  <c r="F431" i="4"/>
  <c r="G431" i="4"/>
  <c r="G258" i="4"/>
  <c r="G257" i="4"/>
  <c r="V3" i="2"/>
  <c r="E34" i="4" s="1"/>
  <c r="F4" i="2"/>
  <c r="V4" i="2" s="1"/>
  <c r="E35" i="4" s="1"/>
  <c r="AE4" i="2"/>
  <c r="AE5" i="2"/>
  <c r="AE3" i="2"/>
  <c r="E366" i="4" l="1"/>
  <c r="G491" i="4"/>
  <c r="F491" i="4"/>
  <c r="F140" i="4"/>
  <c r="J134" i="4"/>
  <c r="F482" i="4"/>
  <c r="E308" i="4"/>
  <c r="G490" i="4"/>
  <c r="F490" i="4"/>
  <c r="F489" i="4"/>
  <c r="G489" i="4"/>
  <c r="F141" i="4"/>
  <c r="E250" i="4"/>
  <c r="W3" i="2"/>
  <c r="X3" i="2"/>
  <c r="J140" i="4" s="1"/>
  <c r="W4" i="2"/>
  <c r="X4" i="2"/>
  <c r="J141" i="4" s="1"/>
  <c r="F5" i="2"/>
  <c r="J20" i="4"/>
  <c r="J22" i="4"/>
  <c r="J21" i="4"/>
  <c r="H141" i="4" l="1"/>
  <c r="K141" i="4" s="1"/>
  <c r="F35" i="4"/>
  <c r="F34" i="4"/>
  <c r="H140" i="4"/>
  <c r="K140" i="4" s="1"/>
  <c r="F540" i="4"/>
  <c r="F6" i="2"/>
  <c r="V5" i="2"/>
  <c r="E36" i="4" s="1"/>
  <c r="J25" i="4"/>
  <c r="J24" i="4"/>
  <c r="S35" i="4" l="1"/>
  <c r="E134" i="4"/>
  <c r="F142" i="4"/>
  <c r="W5" i="2"/>
  <c r="X5" i="2"/>
  <c r="J142" i="4" s="1"/>
  <c r="F7" i="2"/>
  <c r="V6" i="2"/>
  <c r="H142" i="4" l="1"/>
  <c r="K142" i="4" s="1"/>
  <c r="F36" i="4"/>
  <c r="F8" i="2"/>
  <c r="V7" i="2"/>
  <c r="X6" i="2"/>
  <c r="W6" i="2"/>
  <c r="E191" i="4" l="1"/>
  <c r="F134" i="4"/>
  <c r="X7" i="2"/>
  <c r="W7" i="2"/>
  <c r="F9" i="2"/>
  <c r="V8" i="2"/>
  <c r="L134" i="4" l="1"/>
  <c r="F10" i="2"/>
  <c r="V9" i="2"/>
  <c r="X8" i="2"/>
  <c r="W8" i="2"/>
  <c r="S34" i="4" l="1"/>
  <c r="N134" i="4"/>
  <c r="F11" i="2"/>
  <c r="V10" i="2"/>
  <c r="W9" i="2"/>
  <c r="X9" i="2"/>
  <c r="R134" i="4" l="1"/>
  <c r="P134" i="4"/>
  <c r="W10" i="2"/>
  <c r="X10" i="2"/>
  <c r="F12" i="2"/>
  <c r="V11" i="2"/>
  <c r="S36" i="4" l="1"/>
  <c r="S134" i="4" s="1"/>
  <c r="F13" i="2"/>
  <c r="V13" i="2" s="1"/>
  <c r="V12" i="2"/>
  <c r="W11" i="2"/>
  <c r="X11" i="2"/>
  <c r="X12" i="2" l="1"/>
  <c r="W12" i="2"/>
  <c r="X13" i="2"/>
  <c r="W13" i="2"/>
  <c r="J18" i="4" l="1"/>
  <c r="J19" i="4"/>
  <c r="J26" i="4" l="1"/>
  <c r="J28"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F3C7537-440B-4AE2-A473-41DA6347A530}" keepAlive="1" name="Query - summary_benefit_lookup" description="Connection to the 'summary_benefit_lookup' query in the workbook." type="5" refreshedVersion="8" background="1" saveData="1">
    <dbPr connection="Provider=Microsoft.Mashup.OleDb.1;Data Source=$Workbook$;Location=summary_benefit_lookup;Extended Properties=&quot;&quot;" command="SELECT * FROM [summary_benefit_lookup]"/>
  </connection>
  <connection id="2" xr16:uid="{0DDDA454-5447-4FC5-A402-D549EE23C257}" keepAlive="1" name="Query - summary_benefit_lookup (2)" description="Connection to the 'summary_benefit_lookup (2)' query in the workbook." type="5" refreshedVersion="8" background="1" saveData="1">
    <dbPr connection="Provider=Microsoft.Mashup.OleDb.1;Data Source=$Workbook$;Location=&quot;summary_benefit_lookup (2)&quot;;Extended Properties=&quot;&quot;" command="SELECT * FROM [summary_benefit_lookup (2)]"/>
  </connection>
</connections>
</file>

<file path=xl/sharedStrings.xml><?xml version="1.0" encoding="utf-8"?>
<sst xmlns="http://schemas.openxmlformats.org/spreadsheetml/2006/main" count="635" uniqueCount="261">
  <si>
    <t>Group - Employer Paid - Proposal Tool</t>
  </si>
  <si>
    <t>Agent Name:</t>
  </si>
  <si>
    <t>Agent Email:</t>
  </si>
  <si>
    <t>Agent Phone:</t>
  </si>
  <si>
    <t>Group Name:</t>
  </si>
  <si>
    <t xml:space="preserve">Group Contact Name: </t>
  </si>
  <si>
    <t>Group Contact Email:</t>
  </si>
  <si>
    <t>Group Contact Phone:</t>
  </si>
  <si>
    <t>Today:</t>
  </si>
  <si>
    <t>Benefit Selection:</t>
  </si>
  <si>
    <t>Basic Life Options</t>
  </si>
  <si>
    <t>None</t>
  </si>
  <si>
    <t>A</t>
  </si>
  <si>
    <t>1x BAE to $100,000</t>
  </si>
  <si>
    <t>B</t>
  </si>
  <si>
    <t>C</t>
  </si>
  <si>
    <t>D</t>
  </si>
  <si>
    <t>E</t>
  </si>
  <si>
    <t>F</t>
  </si>
  <si>
    <t xml:space="preserve">Enter Your Required Minimum Hours Per Week To Enroll </t>
  </si>
  <si>
    <t>Basic Life/AD&amp;D limitations for 1 life groups (30k, 50k or 1x on Basic Life/AD&amp;D is not available)</t>
  </si>
  <si>
    <t>Basic Dependent Life</t>
  </si>
  <si>
    <t>No</t>
  </si>
  <si>
    <t>Yes</t>
  </si>
  <si>
    <t>Dependent Life/AD&amp;D can only be purchased in conjunction with Basic Life/AD&amp;D</t>
  </si>
  <si>
    <t>Basic STD</t>
  </si>
  <si>
    <t>0/7/13</t>
  </si>
  <si>
    <t>0/7/26</t>
  </si>
  <si>
    <t>14/14/11</t>
  </si>
  <si>
    <t>14/14/24</t>
  </si>
  <si>
    <t xml:space="preserve">0/7/13 </t>
  </si>
  <si>
    <t xml:space="preserve">0/7/26 </t>
  </si>
  <si>
    <t>G</t>
  </si>
  <si>
    <t>H</t>
  </si>
  <si>
    <t>Basic LTD</t>
  </si>
  <si>
    <t>Elim.</t>
  </si>
  <si>
    <t>Duration</t>
  </si>
  <si>
    <t>5 yr</t>
  </si>
  <si>
    <t>SSNRA</t>
  </si>
  <si>
    <t>LTD limitations for 1 life groups (SSNRA is not available)</t>
  </si>
  <si>
    <t>Census:</t>
  </si>
  <si>
    <t>DOB</t>
  </si>
  <si>
    <t>Age Input</t>
  </si>
  <si>
    <t>Annual Earnings (BAE)</t>
  </si>
  <si>
    <t xml:space="preserve">VOLUNTARY LIFE and AD&amp;D </t>
  </si>
  <si>
    <t>Employee Census linked from Basic Group Elections Sheet</t>
  </si>
  <si>
    <r>
      <rPr>
        <b/>
        <sz val="11"/>
        <color theme="1"/>
        <rFont val="Calibri"/>
        <family val="2"/>
        <scheme val="minor"/>
      </rPr>
      <t>Employee Life</t>
    </r>
    <r>
      <rPr>
        <sz val="11"/>
        <color theme="1"/>
        <rFont val="Calibri"/>
        <family val="2"/>
        <scheme val="minor"/>
      </rPr>
      <t>: $10,000–$500,000, not over 5× annual salary. Only available in increments of $10,000. Guarantee issue: $100,000.</t>
    </r>
  </si>
  <si>
    <r>
      <rPr>
        <b/>
        <sz val="11"/>
        <color theme="1"/>
        <rFont val="Calibri"/>
        <family val="2"/>
        <scheme val="minor"/>
      </rPr>
      <t>Spouse Life:</t>
    </r>
    <r>
      <rPr>
        <sz val="11"/>
        <color theme="1"/>
        <rFont val="Calibri"/>
        <family val="2"/>
        <scheme val="minor"/>
      </rPr>
      <t xml:space="preserve"> $5,000–$25,000, not over 50% of employee Life. </t>
    </r>
  </si>
  <si>
    <r>
      <rPr>
        <b/>
        <sz val="11"/>
        <color theme="1"/>
        <rFont val="Calibri"/>
        <family val="2"/>
        <scheme val="minor"/>
      </rPr>
      <t>Child Life</t>
    </r>
    <r>
      <rPr>
        <sz val="11"/>
        <color theme="1"/>
        <rFont val="Calibri"/>
        <family val="2"/>
        <scheme val="minor"/>
      </rPr>
      <t>: $1,000 birth–6 months; $10,000 after 6 months.</t>
    </r>
  </si>
  <si>
    <t xml:space="preserve">VOLUNTARY DISABILITY </t>
  </si>
  <si>
    <t>Select the voluntary STD and LTD plans from drop down.</t>
  </si>
  <si>
    <t>STD_Voluntary Options</t>
  </si>
  <si>
    <t>LTD_Voluntary Options</t>
  </si>
  <si>
    <t>Employee #</t>
  </si>
  <si>
    <t>Age</t>
  </si>
  <si>
    <t>Annual Salary</t>
  </si>
  <si>
    <t>Employee Life &amp; AD&amp;D Amount</t>
  </si>
  <si>
    <t>Spouse Life &amp; AD&amp;D Amount</t>
  </si>
  <si>
    <t>Child Life &amp; AD&amp;D Amount</t>
  </si>
  <si>
    <t>Limits Check</t>
  </si>
  <si>
    <t>Group Contact Name:</t>
  </si>
  <si>
    <t>Plan Selections High Level Summary</t>
  </si>
  <si>
    <t>Insurance</t>
  </si>
  <si>
    <t>Option Selected</t>
  </si>
  <si>
    <t>Summary</t>
  </si>
  <si>
    <t>Total Premium</t>
  </si>
  <si>
    <t>Basic Life</t>
  </si>
  <si>
    <t>AD&amp;D</t>
  </si>
  <si>
    <t>Dependent Life</t>
  </si>
  <si>
    <t>STD</t>
  </si>
  <si>
    <t>LTD</t>
  </si>
  <si>
    <t>Voluntary Life / AD&amp;D</t>
  </si>
  <si>
    <t>Voluntary STD</t>
  </si>
  <si>
    <t>Voluntary LTD</t>
  </si>
  <si>
    <t>Premium Total:</t>
  </si>
  <si>
    <t>Program Access Fee:</t>
  </si>
  <si>
    <t>Grand TOTAL</t>
  </si>
  <si>
    <t xml:space="preserve">Minimum Hours To Enroll </t>
  </si>
  <si>
    <t>Volume</t>
  </si>
  <si>
    <t>Life 
Rate</t>
  </si>
  <si>
    <t>Life 
Premium</t>
  </si>
  <si>
    <t>AD&amp;D 
Rate</t>
  </si>
  <si>
    <t>AD&amp;D Premium</t>
  </si>
  <si>
    <t>Benefit Selected:</t>
  </si>
  <si>
    <t>Short Term Disability Summary</t>
  </si>
  <si>
    <t>STD Rate</t>
  </si>
  <si>
    <t>STD 
Premium</t>
  </si>
  <si>
    <t>Total Short Term Disability Premiums:</t>
  </si>
  <si>
    <t>Long Term Disability Summary</t>
  </si>
  <si>
    <t>LTD Rate</t>
  </si>
  <si>
    <t>LTD 
Premium</t>
  </si>
  <si>
    <t>Total Long Term Disability Premiums:</t>
  </si>
  <si>
    <t>Voluntary Short Term Disability Summary</t>
  </si>
  <si>
    <t>Total Voluntary Short Term Disability Premiums:</t>
  </si>
  <si>
    <t>Voluntary Long Term Disability Summary</t>
  </si>
  <si>
    <t>Total Voluntary Long Term Disability Premiums:</t>
  </si>
  <si>
    <t xml:space="preserve">OneAmerica Financial is the marketing name for the companies of OneAmerica Financial. Products issued and underwritten by American United Life Insurance Company® (AUL), Indianapolis, IN, a OneAmerica company. </t>
  </si>
  <si>
    <t xml:space="preserve">Not available in all states or may vary by state. Rates are guaranteed until 12/31/2028. </t>
  </si>
  <si>
    <t>Limitations for 1 life groups (SSNRA is not available)</t>
  </si>
  <si>
    <t xml:space="preserve">OneAmerica Financial is the marketing name for the companies of OneAmerica Financial. Products issued and underwritten by American United Life Insurance Company® (AUL), Indianapolis, IN, a OneAmerica company. 
Not available in all states or may vary by state. Rates are guaranteed until 12/31/2028 
Dependent Life/AD&amp;D can only be purchased in conjunction with Basic Life/AD&amp;D
Basic Life/AD&amp;D limitations for 1 life groups (30k, 50k or 1x on Basic Life/AD&amp;D is not available) 
Limitations for 1 life groups (SSNRA is not available)	</t>
  </si>
  <si>
    <t xml:space="preserve">Voluntary Life / AD&amp;D </t>
  </si>
  <si>
    <t>Monthly Premium Calculation Spreadsheet</t>
  </si>
  <si>
    <t>&lt;30</t>
  </si>
  <si>
    <t>30-34</t>
  </si>
  <si>
    <t>35-39</t>
  </si>
  <si>
    <t>40-44</t>
  </si>
  <si>
    <t>45-49</t>
  </si>
  <si>
    <t>50-54</t>
  </si>
  <si>
    <t>55-59</t>
  </si>
  <si>
    <t>60-64</t>
  </si>
  <si>
    <t>65-69</t>
  </si>
  <si>
    <t>70-74**</t>
  </si>
  <si>
    <t>75+**</t>
  </si>
  <si>
    <t>Dependent Child(ren)</t>
  </si>
  <si>
    <t>Election Parameters</t>
  </si>
  <si>
    <t>Employee</t>
  </si>
  <si>
    <t>Spouse*</t>
  </si>
  <si>
    <t xml:space="preserve">Dependent Life Benefit </t>
  </si>
  <si>
    <t>Minimum Election</t>
  </si>
  <si>
    <t xml:space="preserve">Live Birth to 6 months </t>
  </si>
  <si>
    <t>Maximum Election</t>
  </si>
  <si>
    <t xml:space="preserve">After 6 months </t>
  </si>
  <si>
    <t>Increments of</t>
  </si>
  <si>
    <t>Guarantee Issue**</t>
  </si>
  <si>
    <t>$100,000***</t>
  </si>
  <si>
    <t>*Premium calculation for spouse is based upon the age of the employee.</t>
  </si>
  <si>
    <t>**Employees age 70-74 receive $20,000 guarantee issue; employees 75 or older must satisfy full medical underwriting.</t>
  </si>
  <si>
    <t>***GI is $100,000</t>
  </si>
  <si>
    <t>Benefits terminate at retirement.</t>
  </si>
  <si>
    <t>Employee must elect coverage for spouse and / or children to be eligible for coverage.</t>
  </si>
  <si>
    <t>Please refer to the certificates for a complete description of benefits, limitations and exclusions.</t>
  </si>
  <si>
    <t>60% Voluntary STD Rates</t>
  </si>
  <si>
    <t>Age Band</t>
  </si>
  <si>
    <t>0 - 24</t>
  </si>
  <si>
    <t>25-29</t>
  </si>
  <si>
    <t>70+</t>
  </si>
  <si>
    <t>Voluntary Plans are 100% Employee Paid</t>
  </si>
  <si>
    <t xml:space="preserve">Non taxable </t>
  </si>
  <si>
    <t>60% Voluntary LTD Rates</t>
  </si>
  <si>
    <t>90d  5YR</t>
  </si>
  <si>
    <t>90d SSNRA</t>
  </si>
  <si>
    <t>180d 5 YR</t>
  </si>
  <si>
    <t>180d SSNRA</t>
  </si>
  <si>
    <t>Life Volume Checks</t>
  </si>
  <si>
    <t>e = ee count</t>
  </si>
  <si>
    <t>IF(E3&gt;0,((T3*'summary lookup and rates'!$C$5)/1000),0)</t>
  </si>
  <si>
    <t>BAE</t>
  </si>
  <si>
    <t>Age Today</t>
  </si>
  <si>
    <t>Count?</t>
  </si>
  <si>
    <t>Life Selection</t>
  </si>
  <si>
    <t>BAE Total Round Up</t>
  </si>
  <si>
    <t>dLife Selection</t>
  </si>
  <si>
    <t>STD Selection</t>
  </si>
  <si>
    <t>WIB</t>
  </si>
  <si>
    <t>STD Premium</t>
  </si>
  <si>
    <t>LTD Selection</t>
  </si>
  <si>
    <t>Monthly Income</t>
  </si>
  <si>
    <t>LTD Premium</t>
  </si>
  <si>
    <t>Life/AD&amp;D Reduction</t>
  </si>
  <si>
    <t>A Check</t>
  </si>
  <si>
    <t>B, C, D, E, F Check</t>
  </si>
  <si>
    <t>Pre-Reduction Volume</t>
  </si>
  <si>
    <t>Actual Life Volume</t>
  </si>
  <si>
    <t>Life Premium</t>
  </si>
  <si>
    <t>dLife Premium</t>
  </si>
  <si>
    <t>VOL STD Selection</t>
  </si>
  <si>
    <t>VOL LTD Selection</t>
  </si>
  <si>
    <t>A16-0050-1116 SBAM</t>
  </si>
  <si>
    <t>Voluntary Benefits Schedule</t>
  </si>
  <si>
    <t>Plans</t>
  </si>
  <si>
    <t>Key</t>
  </si>
  <si>
    <t>Life reduction schedule</t>
  </si>
  <si>
    <t>Category</t>
  </si>
  <si>
    <t>Reduction</t>
  </si>
  <si>
    <t>Reduction schedule</t>
  </si>
  <si>
    <t>18-64</t>
  </si>
  <si>
    <t>If &lt;65, then prem calc</t>
  </si>
  <si>
    <t>if 65-69, then calc benefit chosen x .65, move to prem calc</t>
  </si>
  <si>
    <t>if 70-74, then calc benefit chosen x.6, move to prem calc</t>
  </si>
  <si>
    <t>if 75-99, then calc benefit chosen x .75, move to prem calc</t>
  </si>
  <si>
    <t>70-74</t>
  </si>
  <si>
    <t>75-99</t>
  </si>
  <si>
    <t>75+</t>
  </si>
  <si>
    <t>Change cells colored to update non-voluntary rates</t>
  </si>
  <si>
    <t>Coverage</t>
  </si>
  <si>
    <t>Rate</t>
  </si>
  <si>
    <t>Dep Life</t>
  </si>
  <si>
    <t>5000/500/2000</t>
  </si>
  <si>
    <t>Life</t>
  </si>
  <si>
    <t>ADD</t>
  </si>
  <si>
    <t>Dlife</t>
  </si>
  <si>
    <t>Col Number</t>
  </si>
  <si>
    <t>Life/ADD</t>
  </si>
  <si>
    <t>Column1</t>
  </si>
  <si>
    <t>VOL STD</t>
  </si>
  <si>
    <t>VOL LTD</t>
  </si>
  <si>
    <t>90, 5 yr</t>
  </si>
  <si>
    <t>0/7/13 @ 66.67%</t>
  </si>
  <si>
    <t>0/7/13 Voluntary</t>
  </si>
  <si>
    <t>90, 5 yr Voluntary</t>
  </si>
  <si>
    <t>90, SSNRA</t>
  </si>
  <si>
    <t>0/7/26 @ 66.67%</t>
  </si>
  <si>
    <t>0/7/26 Voluntary</t>
  </si>
  <si>
    <t>90, SSNRA Voluntary</t>
  </si>
  <si>
    <t>180, 5 yr</t>
  </si>
  <si>
    <t>14/14/11 @ 66.67%</t>
  </si>
  <si>
    <t>14/14/11 Voluntary</t>
  </si>
  <si>
    <t>180, 5 yr Voluntary</t>
  </si>
  <si>
    <t>180, SSNRA</t>
  </si>
  <si>
    <t>14/14/24 @ 66.67%</t>
  </si>
  <si>
    <t>14/14/24 Voluntary</t>
  </si>
  <si>
    <t>180, SSNRA Voluntary</t>
  </si>
  <si>
    <t>0/7/13 60%</t>
  </si>
  <si>
    <t>0/7/13 @ 60%</t>
  </si>
  <si>
    <t>0/7/26 60%</t>
  </si>
  <si>
    <t>0/7/26 @ 60%</t>
  </si>
  <si>
    <t>14/14/11 60%</t>
  </si>
  <si>
    <t>14/14/11 @ 60%</t>
  </si>
  <si>
    <t>14/14/24 60%</t>
  </si>
  <si>
    <t>14/14/24 @ 60%</t>
  </si>
  <si>
    <t>STD Rates Lookup</t>
  </si>
  <si>
    <t>LTD Rates Lookup</t>
  </si>
  <si>
    <t>Employee Number</t>
  </si>
  <si>
    <t xml:space="preserve">Requested Effective Date: </t>
  </si>
  <si>
    <t>If electing Voluntary Life and AD&amp;D, please enter coverage amounts for each employee, spouse and/or dependents.</t>
  </si>
  <si>
    <t>Life_Voluntary Option - Yes/No</t>
  </si>
  <si>
    <t>Employee Basic Life and  AD&amp;D Summary</t>
  </si>
  <si>
    <t>Dependent Life and AD&amp;D Summary</t>
  </si>
  <si>
    <t>Employee Basic Life and AD&amp;D Premium Total</t>
  </si>
  <si>
    <t>Total Dependent Life and AD&amp;D Premiums:</t>
  </si>
  <si>
    <t>Dep. Life/AD&amp;D
Rate</t>
  </si>
  <si>
    <t>Dep. Life/AD&amp;D
Premium</t>
  </si>
  <si>
    <t>Voluntary Life and AD&amp;D Summary</t>
  </si>
  <si>
    <t>Employee Life/AD&amp;D</t>
  </si>
  <si>
    <t>Spouse Life/AD&amp;D</t>
  </si>
  <si>
    <t>Child Life/AD&amp;D</t>
  </si>
  <si>
    <t>Age Rate</t>
  </si>
  <si>
    <t>Combined Premium</t>
  </si>
  <si>
    <t>Total Voluntary Life and AD&amp;D Premiums:</t>
  </si>
  <si>
    <t>Requested Effective Date:</t>
  </si>
  <si>
    <t>All Employees Total</t>
  </si>
  <si>
    <t>Total Vol Life Premium</t>
  </si>
  <si>
    <t>Employee Coverage &amp; Premium Summary</t>
  </si>
  <si>
    <t>Employee ID</t>
  </si>
  <si>
    <t>Total Monthly Premium</t>
  </si>
  <si>
    <t>Dependent Basic Life/AD&amp;D</t>
  </si>
  <si>
    <t>Employee Vol Life/AD&amp;D</t>
  </si>
  <si>
    <t>Spouse Vol Life/AD&amp;D</t>
  </si>
  <si>
    <t>Child Vol Life/AD&amp;D</t>
  </si>
  <si>
    <t>First Name</t>
  </si>
  <si>
    <t>Last Name</t>
  </si>
  <si>
    <t>Employee Basic Life/AD&amp;D Premium</t>
  </si>
  <si>
    <t>Employee Basic STD Premium</t>
  </si>
  <si>
    <t>Employee Basic LTD Premium</t>
  </si>
  <si>
    <t>Dependent Basic Life/AD&amp;D Premium</t>
  </si>
  <si>
    <t>Employee Vol Life/AD&amp;D Premium</t>
  </si>
  <si>
    <t xml:space="preserve">Employee Basic Life/AD&amp;D </t>
  </si>
  <si>
    <t>Employee Basic STD</t>
  </si>
  <si>
    <t xml:space="preserve">Employee Basic LTD </t>
  </si>
  <si>
    <t>Spouse Vol Life/AD&amp;D Premium</t>
  </si>
  <si>
    <t>Child Vol Life/AD&amp;D 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</si>
</sst>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_(&quot;$&quot;* #,##0_);_(&quot;$&quot;* \(#,##0\);_(&quot;$&quot;* &quot;-&quot;??_);_(@_)"/>
    <numFmt numFmtId="165" formatCode="&quot;$&quot;#,##0"/>
    <numFmt numFmtId="166" formatCode="&quot;$&quot;#,##0.00"/>
    <numFmt numFmtId="167" formatCode="_(&quot;$&quot;* #,##0.000_);_(&quot;$&quot;* \(#,##0.000\);_(&quot;$&quot;* &quot;-&quot;???_);_(@_)"/>
    <numFmt numFmtId="168" formatCode="&quot;$&quot;#,##0.000"/>
    <numFmt numFmtId="169" formatCode="&quot;$&quot;#,##0.000_);\(&quot;$&quot;#,##0.000\)"/>
    <numFmt numFmtId="170" formatCode="&quot;$&quot;#,##0.0000_);\(&quot;$&quot;#,##0.0000\)"/>
    <numFmt numFmtId="171" formatCode="&quot;$&quot;0.0000"/>
    <numFmt numFmtId="172" formatCode="&quot;$&quot;#,##0;\(&quot;$&quot;#,##0\);;"/>
    <numFmt numFmtId="173" formatCode="&quot;$&quot;0.000"/>
    <numFmt numFmtId="174" formatCode="&quot;$&quot;0.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name val="Calibri"/>
      <family val="2"/>
    </font>
    <font>
      <b/>
      <u/>
      <sz val="10"/>
      <name val="Calibri"/>
      <family val="2"/>
    </font>
    <font>
      <sz val="12"/>
      <color theme="1"/>
      <name val="Calibri"/>
      <family val="2"/>
      <scheme val="minor"/>
    </font>
    <font>
      <sz val="8"/>
      <name val="Calibri"/>
      <family val="2"/>
      <scheme val="minor"/>
    </font>
    <font>
      <sz val="11"/>
      <color rgb="FF000000"/>
      <name val="Aptos Narrow"/>
      <family val="2"/>
    </font>
    <font>
      <u/>
      <sz val="11"/>
      <color theme="10"/>
      <name val="Calibri"/>
      <family val="2"/>
      <scheme val="minor"/>
    </font>
    <font>
      <sz val="11"/>
      <color theme="1"/>
      <name val="Aptos"/>
      <family val="2"/>
    </font>
    <font>
      <sz val="11"/>
      <color theme="1"/>
      <name val="Aptos Narrow"/>
      <family val="2"/>
    </font>
    <font>
      <sz val="11"/>
      <color indexed="8"/>
      <name val="Aptos Narrow"/>
      <family val="2"/>
    </font>
    <font>
      <b/>
      <sz val="11"/>
      <color indexed="8"/>
      <name val="Aptos Narrow"/>
      <family val="2"/>
    </font>
    <font>
      <b/>
      <sz val="11"/>
      <color theme="0"/>
      <name val="Aptos Narrow"/>
      <family val="2"/>
    </font>
    <font>
      <sz val="11"/>
      <color theme="0"/>
      <name val="Aptos Narrow"/>
      <family val="2"/>
    </font>
    <font>
      <sz val="11"/>
      <name val="Aptos Narrow"/>
      <family val="2"/>
    </font>
    <font>
      <b/>
      <sz val="11"/>
      <color rgb="FF000000"/>
      <name val="Aptos Narrow"/>
      <family val="2"/>
    </font>
    <font>
      <b/>
      <sz val="11"/>
      <color theme="1"/>
      <name val="Aptos Narrow"/>
      <family val="2"/>
    </font>
    <font>
      <b/>
      <sz val="11"/>
      <color rgb="FFFF0000"/>
      <name val="Aptos Narrow"/>
      <family val="2"/>
    </font>
    <font>
      <b/>
      <sz val="11"/>
      <name val="Aptos Narrow"/>
      <family val="2"/>
    </font>
    <font>
      <sz val="11"/>
      <color rgb="FFFF0000"/>
      <name val="Calibri"/>
      <family val="2"/>
      <scheme val="minor"/>
    </font>
    <font>
      <sz val="11"/>
      <color rgb="FFFF0000"/>
      <name val="Aptos Narrow"/>
      <family val="2"/>
    </font>
    <font>
      <i/>
      <sz val="11"/>
      <color rgb="FFFF0000"/>
      <name val="Aptos Narrow"/>
      <family val="2"/>
    </font>
    <font>
      <i/>
      <sz val="11"/>
      <color rgb="FF666666"/>
      <name val="Aptos Narrow"/>
      <family val="2"/>
    </font>
    <font>
      <b/>
      <u/>
      <sz val="11"/>
      <name val="Aptos Narrow"/>
      <family val="2"/>
    </font>
    <font>
      <i/>
      <sz val="11"/>
      <name val="Aptos Narrow"/>
      <family val="2"/>
    </font>
    <font>
      <b/>
      <u/>
      <sz val="11"/>
      <color theme="1"/>
      <name val="Aptos Narrow"/>
      <family val="2"/>
    </font>
    <font>
      <sz val="11"/>
      <color indexed="43"/>
      <name val="Aptos Narrow"/>
      <family val="2"/>
    </font>
    <font>
      <sz val="11"/>
      <color indexed="9"/>
      <name val="Aptos Narrow"/>
      <family val="2"/>
    </font>
    <font>
      <sz val="11"/>
      <color indexed="60"/>
      <name val="Aptos Narrow"/>
      <family val="2"/>
    </font>
    <font>
      <b/>
      <sz val="11"/>
      <color rgb="FFFFFFFF"/>
      <name val="Aptos Narrow"/>
      <family val="2"/>
    </font>
  </fonts>
  <fills count="2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0075B3"/>
        <bgColor indexed="64"/>
      </patternFill>
    </fill>
    <fill>
      <patternFill patternType="solid">
        <fgColor indexed="2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4" tint="-0.249977111117893"/>
        <bgColor indexed="64"/>
      </patternFill>
    </fill>
    <fill>
      <patternFill patternType="solid">
        <fgColor rgb="FF0070C0"/>
        <bgColor indexed="64"/>
      </patternFill>
    </fill>
    <fill>
      <patternFill patternType="solid">
        <fgColor theme="8"/>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A6C9EC"/>
        <bgColor rgb="FF000000"/>
      </patternFill>
    </fill>
    <fill>
      <patternFill patternType="solid">
        <fgColor rgb="FFD9EAF7"/>
        <bgColor indexed="64"/>
      </patternFill>
    </fill>
    <fill>
      <patternFill patternType="solid">
        <fgColor rgb="FFFFFFFF"/>
        <bgColor indexed="64"/>
      </patternFill>
    </fill>
    <fill>
      <patternFill patternType="solid">
        <fgColor rgb="FFEEF3F8"/>
        <bgColor indexed="64"/>
      </patternFill>
    </fill>
    <fill>
      <patternFill patternType="solid">
        <fgColor theme="2"/>
        <bgColor indexed="64"/>
      </patternFill>
    </fill>
    <fill>
      <patternFill patternType="solid">
        <fgColor theme="8" tint="-0.249977111117893"/>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theme="4" tint="0.39997558519241921"/>
      </top>
      <bottom/>
      <diagonal/>
    </border>
    <border>
      <left/>
      <right style="thin">
        <color auto="1"/>
      </right>
      <top style="thin">
        <color indexed="64"/>
      </top>
      <bottom/>
      <diagonal/>
    </border>
    <border>
      <left style="thin">
        <color auto="1"/>
      </left>
      <right/>
      <top style="thin">
        <color indexed="64"/>
      </top>
      <bottom/>
      <diagonal/>
    </border>
    <border>
      <left/>
      <right/>
      <top/>
      <bottom style="double">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rgb="FFB7B7B7"/>
      </left>
      <right style="thin">
        <color rgb="FFB7B7B7"/>
      </right>
      <top style="thin">
        <color rgb="FFB7B7B7"/>
      </top>
      <bottom style="thin">
        <color rgb="FFB7B7B7"/>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double">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435">
    <xf numFmtId="0" fontId="0" fillId="0" borderId="0" xfId="0"/>
    <xf numFmtId="0" fontId="3" fillId="2" borderId="0" xfId="0" applyFont="1" applyFill="1"/>
    <xf numFmtId="0" fontId="4" fillId="2" borderId="0" xfId="0" applyFont="1" applyFill="1" applyAlignment="1">
      <alignment horizontal="center"/>
    </xf>
    <xf numFmtId="0" fontId="3" fillId="0" borderId="0" xfId="0" applyFont="1"/>
    <xf numFmtId="0" fontId="3" fillId="6" borderId="0" xfId="0" applyFont="1" applyFill="1"/>
    <xf numFmtId="166" fontId="3" fillId="0" borderId="0" xfId="0" applyNumberFormat="1" applyFont="1"/>
    <xf numFmtId="7" fontId="3" fillId="0" borderId="0" xfId="0" applyNumberFormat="1" applyFont="1"/>
    <xf numFmtId="2" fontId="0" fillId="0" borderId="0" xfId="0" applyNumberFormat="1"/>
    <xf numFmtId="14" fontId="0" fillId="0" borderId="0" xfId="0" applyNumberFormat="1"/>
    <xf numFmtId="0" fontId="5" fillId="0" borderId="0" xfId="0" applyFont="1"/>
    <xf numFmtId="0" fontId="0" fillId="10" borderId="0" xfId="0" applyFill="1"/>
    <xf numFmtId="0" fontId="9" fillId="0" borderId="0" xfId="0" applyFont="1"/>
    <xf numFmtId="0" fontId="10" fillId="4" borderId="0" xfId="0" applyFont="1" applyFill="1" applyAlignment="1">
      <alignment vertical="center" wrapText="1"/>
    </xf>
    <xf numFmtId="0" fontId="10" fillId="4" borderId="0" xfId="0" applyFont="1" applyFill="1"/>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4" borderId="6" xfId="0" applyFont="1" applyFill="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2" fillId="4" borderId="0" xfId="0" applyFont="1" applyFill="1" applyAlignment="1">
      <alignment horizontal="right" vertical="center" wrapText="1"/>
    </xf>
    <xf numFmtId="44" fontId="12" fillId="2" borderId="0" xfId="1" applyFont="1" applyFill="1" applyBorder="1" applyAlignment="1">
      <alignment vertical="center" wrapText="1"/>
    </xf>
    <xf numFmtId="0" fontId="14" fillId="5" borderId="0" xfId="0" applyFont="1" applyFill="1" applyAlignment="1">
      <alignment vertical="center" wrapText="1"/>
    </xf>
    <xf numFmtId="0" fontId="15" fillId="4" borderId="0" xfId="0" applyFont="1" applyFill="1" applyAlignment="1">
      <alignment vertical="center" wrapText="1"/>
    </xf>
    <xf numFmtId="0" fontId="10" fillId="2" borderId="0" xfId="0" applyFont="1" applyFill="1" applyAlignment="1">
      <alignment vertical="center"/>
    </xf>
    <xf numFmtId="0" fontId="10" fillId="4" borderId="0" xfId="0" applyFont="1" applyFill="1" applyAlignment="1">
      <alignment vertical="center"/>
    </xf>
    <xf numFmtId="0" fontId="10" fillId="2" borderId="0" xfId="0" applyFont="1" applyFill="1"/>
    <xf numFmtId="0" fontId="10" fillId="0" borderId="0" xfId="0" applyFont="1" applyAlignment="1">
      <alignment vertical="center" wrapText="1"/>
    </xf>
    <xf numFmtId="0" fontId="14" fillId="2" borderId="0" xfId="0" applyFont="1" applyFill="1" applyAlignment="1">
      <alignment vertical="center" wrapText="1"/>
    </xf>
    <xf numFmtId="0" fontId="13" fillId="5" borderId="0" xfId="0" applyFont="1" applyFill="1" applyAlignment="1">
      <alignment vertical="center"/>
    </xf>
    <xf numFmtId="0" fontId="10" fillId="4" borderId="0" xfId="0" applyFont="1" applyFill="1" applyAlignment="1">
      <alignment horizontal="left" vertical="center" wrapText="1"/>
    </xf>
    <xf numFmtId="0" fontId="15" fillId="2" borderId="0" xfId="0" applyFont="1" applyFill="1" applyAlignment="1">
      <alignment vertical="center" wrapText="1"/>
    </xf>
    <xf numFmtId="0" fontId="15" fillId="2" borderId="0" xfId="0" applyFont="1" applyFill="1"/>
    <xf numFmtId="0" fontId="19" fillId="4" borderId="1" xfId="0" applyFont="1" applyFill="1" applyBorder="1" applyAlignment="1">
      <alignment horizontal="center" vertical="center" wrapText="1"/>
    </xf>
    <xf numFmtId="0" fontId="13" fillId="16" borderId="0" xfId="0" applyFont="1" applyFill="1" applyAlignment="1">
      <alignment vertical="center"/>
    </xf>
    <xf numFmtId="0" fontId="13" fillId="16" borderId="0" xfId="0" applyFont="1" applyFill="1"/>
    <xf numFmtId="0" fontId="10" fillId="0" borderId="0" xfId="0" applyFont="1"/>
    <xf numFmtId="0" fontId="10" fillId="3" borderId="5" xfId="0" applyFont="1" applyFill="1" applyBorder="1" applyAlignment="1" applyProtection="1">
      <alignment vertical="center" wrapText="1"/>
      <protection locked="0"/>
    </xf>
    <xf numFmtId="0" fontId="15" fillId="4" borderId="0" xfId="0" applyFont="1" applyFill="1" applyAlignment="1">
      <alignment horizontal="center" vertical="center" wrapText="1"/>
    </xf>
    <xf numFmtId="0" fontId="10" fillId="4" borderId="0" xfId="0" applyFont="1" applyFill="1" applyAlignment="1">
      <alignment horizontal="center" vertical="center" wrapText="1"/>
    </xf>
    <xf numFmtId="0" fontId="13" fillId="14" borderId="0" xfId="0" applyFont="1" applyFill="1" applyAlignment="1">
      <alignment vertical="center"/>
    </xf>
    <xf numFmtId="0" fontId="17" fillId="0" borderId="0" xfId="0" applyFont="1" applyAlignment="1">
      <alignment vertical="center" wrapText="1"/>
    </xf>
    <xf numFmtId="0" fontId="17" fillId="3" borderId="0" xfId="0" applyFont="1" applyFill="1" applyAlignment="1">
      <alignment vertical="center"/>
    </xf>
    <xf numFmtId="0" fontId="11" fillId="4" borderId="0" xfId="0" applyFont="1" applyFill="1" applyAlignment="1">
      <alignment horizontal="center" vertical="center" wrapText="1"/>
    </xf>
    <xf numFmtId="0" fontId="14" fillId="5" borderId="0" xfId="0" applyFont="1" applyFill="1" applyAlignment="1">
      <alignment horizontal="center" vertical="center" wrapText="1"/>
    </xf>
    <xf numFmtId="0" fontId="10" fillId="2" borderId="0" xfId="0" applyFont="1" applyFill="1" applyAlignment="1">
      <alignment horizontal="center" vertical="center" wrapText="1"/>
    </xf>
    <xf numFmtId="0" fontId="12" fillId="4" borderId="0" xfId="0" applyFont="1" applyFill="1" applyAlignment="1">
      <alignment horizontal="center" vertical="center" wrapText="1"/>
    </xf>
    <xf numFmtId="0" fontId="10" fillId="4" borderId="0" xfId="0" applyFont="1" applyFill="1" applyAlignment="1">
      <alignment horizontal="center"/>
    </xf>
    <xf numFmtId="0" fontId="14" fillId="15" borderId="0" xfId="0" applyFont="1" applyFill="1" applyAlignment="1">
      <alignment horizontal="center"/>
    </xf>
    <xf numFmtId="44" fontId="10" fillId="4" borderId="0" xfId="0" applyNumberFormat="1" applyFont="1" applyFill="1" applyAlignment="1">
      <alignment horizontal="center" vertical="center" wrapText="1"/>
    </xf>
    <xf numFmtId="0" fontId="14" fillId="2" borderId="0" xfId="0" applyFont="1" applyFill="1" applyAlignment="1">
      <alignment horizontal="center" vertical="center" wrapText="1"/>
    </xf>
    <xf numFmtId="0" fontId="14" fillId="5" borderId="0" xfId="0" applyFont="1" applyFill="1" applyAlignment="1">
      <alignment horizontal="center" vertical="center"/>
    </xf>
    <xf numFmtId="0" fontId="10" fillId="2" borderId="0" xfId="0" applyFont="1" applyFill="1" applyAlignment="1" applyProtection="1">
      <alignment horizontal="center" vertical="center" wrapText="1"/>
      <protection locked="0"/>
    </xf>
    <xf numFmtId="44" fontId="11" fillId="2" borderId="0" xfId="1" applyFont="1" applyFill="1" applyBorder="1" applyAlignment="1">
      <alignment horizontal="center" vertical="center" wrapText="1"/>
    </xf>
    <xf numFmtId="44" fontId="12" fillId="2" borderId="0" xfId="1" applyFont="1" applyFill="1" applyBorder="1" applyAlignment="1">
      <alignment horizontal="center" vertical="center" wrapText="1"/>
    </xf>
    <xf numFmtId="0" fontId="10" fillId="3" borderId="0" xfId="0" applyFont="1" applyFill="1" applyAlignment="1">
      <alignment horizontal="center"/>
    </xf>
    <xf numFmtId="0" fontId="10" fillId="0" borderId="0" xfId="0" applyFont="1" applyAlignment="1">
      <alignment horizontal="center" vertical="center" wrapText="1"/>
    </xf>
    <xf numFmtId="0" fontId="12" fillId="4" borderId="2" xfId="0" applyFont="1" applyFill="1" applyBorder="1" applyAlignment="1">
      <alignment horizontal="left" vertical="center"/>
    </xf>
    <xf numFmtId="0" fontId="12" fillId="4" borderId="8" xfId="0" applyFont="1" applyFill="1" applyBorder="1" applyAlignment="1">
      <alignment horizontal="left" vertical="center"/>
    </xf>
    <xf numFmtId="0" fontId="10" fillId="4" borderId="0" xfId="0" applyFont="1" applyFill="1" applyAlignment="1">
      <alignment horizontal="left" vertical="center"/>
    </xf>
    <xf numFmtId="0" fontId="10" fillId="17" borderId="13" xfId="0" applyFont="1" applyFill="1" applyBorder="1" applyAlignment="1">
      <alignment vertical="center" wrapText="1"/>
    </xf>
    <xf numFmtId="0" fontId="10" fillId="17" borderId="10" xfId="0" applyFont="1" applyFill="1" applyBorder="1" applyAlignment="1">
      <alignment horizontal="center" vertical="center" wrapText="1"/>
    </xf>
    <xf numFmtId="0" fontId="10" fillId="17" borderId="12" xfId="0" applyFont="1" applyFill="1" applyBorder="1" applyAlignment="1">
      <alignment horizontal="center" vertical="center" wrapText="1"/>
    </xf>
    <xf numFmtId="0" fontId="12" fillId="17" borderId="8" xfId="0" applyFont="1" applyFill="1" applyBorder="1" applyAlignment="1">
      <alignment horizontal="left" vertical="center"/>
    </xf>
    <xf numFmtId="0" fontId="12" fillId="17" borderId="6" xfId="0" applyFont="1" applyFill="1" applyBorder="1" applyAlignment="1">
      <alignment horizontal="center" vertical="center"/>
    </xf>
    <xf numFmtId="0" fontId="10" fillId="17" borderId="6" xfId="0" applyFont="1" applyFill="1" applyBorder="1" applyAlignment="1">
      <alignment horizontal="center" vertical="center"/>
    </xf>
    <xf numFmtId="0" fontId="10" fillId="17" borderId="7" xfId="0" applyFont="1" applyFill="1" applyBorder="1" applyAlignment="1">
      <alignment horizontal="left" vertical="center"/>
    </xf>
    <xf numFmtId="0" fontId="10" fillId="17" borderId="13" xfId="0" applyFont="1" applyFill="1" applyBorder="1" applyAlignment="1">
      <alignment horizontal="center" vertical="center" wrapText="1"/>
    </xf>
    <xf numFmtId="0" fontId="12" fillId="17" borderId="8" xfId="0" applyFont="1" applyFill="1" applyBorder="1" applyAlignment="1">
      <alignment horizontal="center" vertical="center"/>
    </xf>
    <xf numFmtId="0" fontId="10" fillId="17" borderId="7" xfId="0" applyFont="1" applyFill="1" applyBorder="1" applyAlignment="1">
      <alignment horizontal="center" vertical="center"/>
    </xf>
    <xf numFmtId="0" fontId="10" fillId="3" borderId="0" xfId="0" applyFont="1" applyFill="1" applyAlignment="1">
      <alignment horizontal="center" vertical="center"/>
    </xf>
    <xf numFmtId="0" fontId="19" fillId="17" borderId="1" xfId="0" applyFont="1" applyFill="1" applyBorder="1" applyAlignment="1">
      <alignment horizontal="center" vertical="center" wrapText="1"/>
    </xf>
    <xf numFmtId="0" fontId="10" fillId="3" borderId="0" xfId="0" applyFont="1" applyFill="1"/>
    <xf numFmtId="0" fontId="12" fillId="3" borderId="0" xfId="0" applyFont="1" applyFill="1" applyAlignment="1">
      <alignment horizontal="left" vertical="center"/>
    </xf>
    <xf numFmtId="0" fontId="7" fillId="0" borderId="16" xfId="0" applyFont="1" applyBorder="1"/>
    <xf numFmtId="0" fontId="7" fillId="0" borderId="17" xfId="0" applyFont="1" applyBorder="1"/>
    <xf numFmtId="0" fontId="7" fillId="0" borderId="5" xfId="0" applyFont="1" applyBorder="1"/>
    <xf numFmtId="0" fontId="7" fillId="0" borderId="18" xfId="0" applyFont="1" applyBorder="1"/>
    <xf numFmtId="0" fontId="17" fillId="18" borderId="0" xfId="0" applyFont="1" applyFill="1" applyAlignment="1">
      <alignment vertical="center" wrapText="1"/>
    </xf>
    <xf numFmtId="0" fontId="10" fillId="18" borderId="0" xfId="0" applyFont="1" applyFill="1" applyAlignment="1" applyProtection="1">
      <alignment vertical="center"/>
      <protection locked="0"/>
    </xf>
    <xf numFmtId="0" fontId="10" fillId="18" borderId="0" xfId="0" applyFont="1" applyFill="1" applyAlignment="1">
      <alignment horizontal="left" vertical="center" wrapText="1"/>
    </xf>
    <xf numFmtId="0" fontId="10" fillId="18" borderId="0" xfId="0" applyFont="1" applyFill="1" applyAlignment="1">
      <alignment vertical="center" wrapText="1"/>
    </xf>
    <xf numFmtId="0" fontId="10" fillId="18" borderId="0" xfId="0" quotePrefix="1" applyFont="1" applyFill="1" applyAlignment="1">
      <alignment horizontal="left" vertical="center" wrapText="1"/>
    </xf>
    <xf numFmtId="9" fontId="10" fillId="18" borderId="0" xfId="0" applyNumberFormat="1" applyFont="1" applyFill="1" applyAlignment="1">
      <alignment horizontal="left" vertical="center" wrapText="1"/>
    </xf>
    <xf numFmtId="0" fontId="10" fillId="18" borderId="0" xfId="0" applyFont="1" applyFill="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20" fillId="0" borderId="0" xfId="0" applyFont="1"/>
    <xf numFmtId="0" fontId="13" fillId="0" borderId="0" xfId="0" applyFont="1" applyAlignment="1">
      <alignment vertical="center" wrapText="1"/>
    </xf>
    <xf numFmtId="0" fontId="17" fillId="18" borderId="0" xfId="0" applyFont="1" applyFill="1" applyAlignment="1">
      <alignment vertical="center"/>
    </xf>
    <xf numFmtId="0" fontId="17" fillId="3" borderId="0" xfId="0" applyFont="1" applyFill="1" applyAlignment="1">
      <alignment horizontal="center" vertical="center"/>
    </xf>
    <xf numFmtId="0" fontId="18" fillId="0" borderId="0" xfId="0" applyFont="1" applyAlignment="1">
      <alignment vertical="center"/>
    </xf>
    <xf numFmtId="0" fontId="21" fillId="0" borderId="0" xfId="0" applyFont="1" applyAlignment="1">
      <alignment vertical="center"/>
    </xf>
    <xf numFmtId="0" fontId="14" fillId="0" borderId="0" xfId="0" applyFont="1" applyAlignment="1">
      <alignment vertical="center" wrapText="1"/>
    </xf>
    <xf numFmtId="0" fontId="14" fillId="0" borderId="0" xfId="0" applyFont="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vertical="center"/>
    </xf>
    <xf numFmtId="0" fontId="10" fillId="3" borderId="0" xfId="0" applyFont="1" applyFill="1" applyAlignment="1">
      <alignment horizontal="left"/>
    </xf>
    <xf numFmtId="44" fontId="12" fillId="3" borderId="14" xfId="0" applyNumberFormat="1" applyFont="1" applyFill="1" applyBorder="1" applyAlignment="1">
      <alignment horizontal="left" vertical="center" wrapText="1" shrinkToFit="1"/>
    </xf>
    <xf numFmtId="44" fontId="12" fillId="3" borderId="14" xfId="0" applyNumberFormat="1" applyFont="1" applyFill="1" applyBorder="1" applyAlignment="1">
      <alignment horizontal="left" vertical="top" wrapText="1" shrinkToFit="1"/>
    </xf>
    <xf numFmtId="0" fontId="17" fillId="3" borderId="0" xfId="0" applyFont="1" applyFill="1" applyAlignment="1">
      <alignment horizontal="left" vertical="center"/>
    </xf>
    <xf numFmtId="0" fontId="17" fillId="3" borderId="0" xfId="0" applyFont="1" applyFill="1"/>
    <xf numFmtId="14" fontId="17" fillId="3" borderId="15" xfId="0" applyNumberFormat="1" applyFont="1" applyFill="1" applyBorder="1" applyAlignment="1">
      <alignment horizontal="center" vertical="center"/>
    </xf>
    <xf numFmtId="0" fontId="16" fillId="3" borderId="15" xfId="0" applyFont="1" applyFill="1" applyBorder="1" applyAlignment="1">
      <alignment horizontal="center" vertical="center" wrapText="1"/>
    </xf>
    <xf numFmtId="0" fontId="14" fillId="15" borderId="0" xfId="0" applyFont="1" applyFill="1" applyAlignment="1">
      <alignment horizontal="center" vertical="center" wrapText="1"/>
    </xf>
    <xf numFmtId="166" fontId="10" fillId="4" borderId="0" xfId="0" applyNumberFormat="1" applyFont="1" applyFill="1" applyAlignment="1">
      <alignment horizontal="center"/>
    </xf>
    <xf numFmtId="44" fontId="12" fillId="4" borderId="0" xfId="0" applyNumberFormat="1" applyFont="1" applyFill="1" applyAlignment="1">
      <alignment horizontal="center" vertical="center" wrapText="1"/>
    </xf>
    <xf numFmtId="0" fontId="10" fillId="0" borderId="0" xfId="0" applyFont="1" applyAlignment="1">
      <alignment horizontal="center"/>
    </xf>
    <xf numFmtId="0" fontId="18" fillId="0" borderId="0" xfId="0" applyFont="1"/>
    <xf numFmtId="0" fontId="22" fillId="0" borderId="0" xfId="0" applyFont="1"/>
    <xf numFmtId="0" fontId="17" fillId="18" borderId="0" xfId="0" applyFont="1" applyFill="1"/>
    <xf numFmtId="0" fontId="21" fillId="18" borderId="0" xfId="0" applyFont="1" applyFill="1"/>
    <xf numFmtId="0" fontId="10" fillId="18" borderId="0" xfId="0" applyFont="1" applyFill="1"/>
    <xf numFmtId="0" fontId="10" fillId="0" borderId="0" xfId="0" applyFont="1" applyAlignment="1">
      <alignment wrapText="1"/>
    </xf>
    <xf numFmtId="0" fontId="10" fillId="21" borderId="0" xfId="0" applyFont="1" applyFill="1"/>
    <xf numFmtId="0" fontId="10" fillId="21" borderId="0" xfId="0" applyFont="1" applyFill="1" applyAlignment="1">
      <alignment wrapText="1"/>
    </xf>
    <xf numFmtId="0" fontId="23" fillId="0" borderId="0" xfId="0" applyFont="1" applyAlignment="1">
      <alignment wrapText="1"/>
    </xf>
    <xf numFmtId="0" fontId="10" fillId="0" borderId="0" xfId="0" quotePrefix="1" applyFont="1"/>
    <xf numFmtId="0" fontId="10" fillId="0" borderId="19" xfId="0" applyFont="1" applyBorder="1" applyAlignment="1">
      <alignment horizontal="center"/>
    </xf>
    <xf numFmtId="0" fontId="10" fillId="0" borderId="19" xfId="0" applyFont="1" applyBorder="1" applyAlignment="1">
      <alignment horizontal="right"/>
    </xf>
    <xf numFmtId="0" fontId="10" fillId="0" borderId="19" xfId="0" applyFont="1" applyBorder="1"/>
    <xf numFmtId="165" fontId="10" fillId="0" borderId="19" xfId="0" applyNumberFormat="1" applyFont="1" applyBorder="1"/>
    <xf numFmtId="172" fontId="10" fillId="0" borderId="19" xfId="0" applyNumberFormat="1" applyFont="1" applyBorder="1"/>
    <xf numFmtId="166" fontId="10" fillId="0" borderId="19" xfId="0" applyNumberFormat="1" applyFont="1" applyBorder="1"/>
    <xf numFmtId="166" fontId="17" fillId="3" borderId="14" xfId="0" applyNumberFormat="1" applyFont="1" applyFill="1" applyBorder="1" applyAlignment="1">
      <alignment horizontal="left"/>
    </xf>
    <xf numFmtId="0" fontId="17" fillId="0" borderId="0" xfId="0" applyFont="1"/>
    <xf numFmtId="166" fontId="17" fillId="0" borderId="0" xfId="0" applyNumberFormat="1" applyFont="1" applyAlignment="1">
      <alignment horizontal="left"/>
    </xf>
    <xf numFmtId="0" fontId="17" fillId="4" borderId="1"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0" fillId="0" borderId="0" xfId="0" applyFont="1" applyAlignment="1">
      <alignment horizontal="center" vertical="center"/>
    </xf>
    <xf numFmtId="0" fontId="12" fillId="3" borderId="0" xfId="0" applyFont="1" applyFill="1" applyAlignment="1">
      <alignment horizontal="left" vertical="top"/>
    </xf>
    <xf numFmtId="0" fontId="17" fillId="4" borderId="1" xfId="0" applyFont="1" applyFill="1" applyBorder="1" applyAlignment="1">
      <alignment horizontal="center" vertical="center" wrapText="1"/>
    </xf>
    <xf numFmtId="0" fontId="17" fillId="17" borderId="1" xfId="0" applyFont="1" applyFill="1" applyBorder="1" applyAlignment="1">
      <alignment horizontal="center" vertical="center" wrapText="1"/>
    </xf>
    <xf numFmtId="0" fontId="11" fillId="2" borderId="0" xfId="0" applyFont="1" applyFill="1" applyAlignment="1">
      <alignment horizontal="left" vertical="center" wrapText="1"/>
    </xf>
    <xf numFmtId="0" fontId="19" fillId="2" borderId="0" xfId="0" applyFont="1" applyFill="1" applyAlignment="1">
      <alignment horizontal="left" vertical="center" wrapText="1"/>
    </xf>
    <xf numFmtId="170" fontId="21" fillId="2" borderId="5" xfId="1" applyNumberFormat="1" applyFont="1" applyFill="1" applyBorder="1" applyAlignment="1">
      <alignment vertical="center" wrapText="1"/>
    </xf>
    <xf numFmtId="170" fontId="21" fillId="2" borderId="0" xfId="1" applyNumberFormat="1" applyFont="1" applyFill="1" applyAlignment="1">
      <alignment vertical="center" wrapText="1"/>
    </xf>
    <xf numFmtId="171" fontId="21" fillId="2" borderId="0" xfId="1" applyNumberFormat="1" applyFont="1" applyFill="1" applyAlignment="1">
      <alignment vertical="center" wrapText="1"/>
    </xf>
    <xf numFmtId="0" fontId="24" fillId="2" borderId="0" xfId="0" applyFont="1" applyFill="1" applyAlignment="1">
      <alignment horizontal="center" vertical="center" wrapText="1"/>
    </xf>
    <xf numFmtId="165" fontId="15" fillId="2" borderId="0" xfId="0" applyNumberFormat="1" applyFont="1" applyFill="1" applyAlignment="1">
      <alignment horizontal="right" vertical="center" wrapText="1"/>
    </xf>
    <xf numFmtId="166" fontId="15" fillId="2" borderId="0" xfId="0" applyNumberFormat="1" applyFont="1" applyFill="1" applyAlignment="1">
      <alignment horizontal="right" vertical="center" wrapText="1"/>
    </xf>
    <xf numFmtId="7" fontId="15" fillId="2" borderId="0" xfId="0" applyNumberFormat="1" applyFont="1" applyFill="1" applyAlignment="1">
      <alignment vertical="center" wrapText="1"/>
    </xf>
    <xf numFmtId="0" fontId="15" fillId="2" borderId="0" xfId="0" applyFont="1" applyFill="1" applyAlignment="1">
      <alignment vertical="center"/>
    </xf>
    <xf numFmtId="0" fontId="25" fillId="2" borderId="0" xfId="0" applyFont="1" applyFill="1" applyAlignment="1">
      <alignment vertical="center"/>
    </xf>
    <xf numFmtId="14" fontId="10" fillId="0" borderId="0" xfId="0" applyNumberFormat="1" applyFont="1" applyAlignment="1">
      <alignment vertical="center" wrapText="1"/>
    </xf>
    <xf numFmtId="0" fontId="26" fillId="9" borderId="0" xfId="0" applyFont="1" applyFill="1" applyAlignment="1">
      <alignment vertical="center" wrapText="1"/>
    </xf>
    <xf numFmtId="14" fontId="17" fillId="3" borderId="1" xfId="0" applyNumberFormat="1" applyFont="1" applyFill="1" applyBorder="1" applyAlignment="1">
      <alignment vertical="center" wrapText="1"/>
    </xf>
    <xf numFmtId="0" fontId="17" fillId="3" borderId="1" xfId="0" applyFont="1" applyFill="1" applyBorder="1" applyAlignment="1">
      <alignment vertical="center" wrapText="1"/>
    </xf>
    <xf numFmtId="0" fontId="26" fillId="8" borderId="0" xfId="0" applyFont="1" applyFill="1" applyAlignment="1">
      <alignment vertical="center" wrapText="1"/>
    </xf>
    <xf numFmtId="0" fontId="26" fillId="7" borderId="0" xfId="0" applyFont="1" applyFill="1" applyAlignment="1">
      <alignment vertical="center" wrapText="1"/>
    </xf>
    <xf numFmtId="165" fontId="10" fillId="0" borderId="0" xfId="0" applyNumberFormat="1" applyFont="1" applyAlignment="1">
      <alignment vertical="center" wrapText="1"/>
    </xf>
    <xf numFmtId="44" fontId="11" fillId="0" borderId="0" xfId="1" applyFont="1" applyFill="1" applyAlignment="1">
      <alignment vertical="center" wrapText="1"/>
    </xf>
    <xf numFmtId="44" fontId="10" fillId="0" borderId="0" xfId="0" applyNumberFormat="1" applyFont="1" applyAlignment="1">
      <alignment vertical="center" wrapText="1"/>
    </xf>
    <xf numFmtId="14" fontId="10" fillId="10" borderId="0" xfId="0" applyNumberFormat="1" applyFont="1" applyFill="1" applyAlignment="1">
      <alignment vertical="center" wrapText="1"/>
    </xf>
    <xf numFmtId="0" fontId="10" fillId="10" borderId="0" xfId="0" applyFont="1" applyFill="1" applyAlignment="1">
      <alignment vertical="center" wrapText="1"/>
    </xf>
    <xf numFmtId="165" fontId="10" fillId="10" borderId="0" xfId="0" applyNumberFormat="1" applyFont="1" applyFill="1" applyAlignment="1">
      <alignment vertical="center" wrapText="1"/>
    </xf>
    <xf numFmtId="44" fontId="11" fillId="10" borderId="0" xfId="1" applyFont="1" applyFill="1" applyAlignment="1">
      <alignment vertical="center" wrapText="1"/>
    </xf>
    <xf numFmtId="44" fontId="10" fillId="10" borderId="0" xfId="0" applyNumberFormat="1" applyFont="1" applyFill="1" applyAlignment="1">
      <alignment vertical="center" wrapText="1"/>
    </xf>
    <xf numFmtId="0" fontId="12" fillId="0" borderId="0" xfId="0" applyFont="1" applyAlignment="1">
      <alignment vertical="center" wrapText="1"/>
    </xf>
    <xf numFmtId="2" fontId="10" fillId="0" borderId="0" xfId="0" applyNumberFormat="1" applyFont="1" applyAlignment="1">
      <alignment vertical="center" wrapText="1"/>
    </xf>
    <xf numFmtId="0" fontId="11" fillId="0" borderId="0" xfId="0" applyFont="1" applyAlignment="1">
      <alignment vertical="center" wrapText="1"/>
    </xf>
    <xf numFmtId="2" fontId="12" fillId="0" borderId="0" xfId="0" applyNumberFormat="1" applyFont="1" applyAlignment="1">
      <alignment vertical="center" wrapText="1"/>
    </xf>
    <xf numFmtId="0" fontId="15" fillId="0" borderId="0" xfId="0" applyFont="1" applyAlignment="1">
      <alignment vertical="center" wrapText="1"/>
    </xf>
    <xf numFmtId="0" fontId="10" fillId="13" borderId="0" xfId="0" applyFont="1" applyFill="1" applyAlignment="1">
      <alignment vertical="center" wrapText="1"/>
    </xf>
    <xf numFmtId="0" fontId="12" fillId="13" borderId="0" xfId="0" applyFont="1" applyFill="1" applyAlignment="1">
      <alignment vertical="center" wrapText="1"/>
    </xf>
    <xf numFmtId="169" fontId="27" fillId="19" borderId="5" xfId="1" applyNumberFormat="1" applyFont="1" applyFill="1" applyBorder="1" applyAlignment="1">
      <alignment vertical="center" wrapText="1"/>
    </xf>
    <xf numFmtId="169" fontId="28" fillId="19" borderId="0" xfId="1" applyNumberFormat="1" applyFont="1" applyFill="1" applyAlignment="1">
      <alignment vertical="center" wrapText="1"/>
    </xf>
    <xf numFmtId="171" fontId="28" fillId="19" borderId="0" xfId="1" applyNumberFormat="1" applyFont="1" applyFill="1" applyAlignment="1">
      <alignment vertical="center" wrapText="1"/>
    </xf>
    <xf numFmtId="165" fontId="15" fillId="0" borderId="0" xfId="0" applyNumberFormat="1" applyFont="1" applyAlignment="1">
      <alignment vertical="center" wrapText="1"/>
    </xf>
    <xf numFmtId="166" fontId="15" fillId="0" borderId="0" xfId="0" applyNumberFormat="1" applyFont="1" applyAlignment="1">
      <alignment vertical="center" wrapText="1"/>
    </xf>
    <xf numFmtId="7" fontId="15" fillId="0" borderId="0" xfId="0" applyNumberFormat="1" applyFont="1" applyAlignment="1">
      <alignment vertical="center" wrapText="1"/>
    </xf>
    <xf numFmtId="165" fontId="15" fillId="6" borderId="0" xfId="0" applyNumberFormat="1" applyFont="1" applyFill="1" applyAlignment="1">
      <alignment vertical="center" wrapText="1"/>
    </xf>
    <xf numFmtId="166" fontId="15" fillId="6" borderId="0" xfId="0" applyNumberFormat="1" applyFont="1" applyFill="1" applyAlignment="1">
      <alignment vertical="center" wrapText="1"/>
    </xf>
    <xf numFmtId="0" fontId="15" fillId="6" borderId="0" xfId="0" applyFont="1" applyFill="1" applyAlignment="1">
      <alignment vertical="center" wrapText="1"/>
    </xf>
    <xf numFmtId="0" fontId="19" fillId="0" borderId="0" xfId="0" applyFont="1" applyAlignment="1">
      <alignment vertical="center" wrapText="1"/>
    </xf>
    <xf numFmtId="167" fontId="15" fillId="3" borderId="1" xfId="1" applyNumberFormat="1" applyFont="1" applyFill="1" applyBorder="1" applyAlignment="1">
      <alignment vertical="center" wrapText="1"/>
    </xf>
    <xf numFmtId="44" fontId="15" fillId="0" borderId="0" xfId="1" applyFont="1" applyFill="1" applyBorder="1" applyAlignment="1">
      <alignment vertical="center" wrapText="1"/>
    </xf>
    <xf numFmtId="0" fontId="12" fillId="0" borderId="0" xfId="0" applyFont="1" applyAlignment="1">
      <alignment horizontal="center" vertical="center" wrapText="1"/>
    </xf>
    <xf numFmtId="0" fontId="15" fillId="0" borderId="0" xfId="0" applyFont="1" applyAlignment="1">
      <alignment horizontal="right" vertical="center" wrapText="1"/>
    </xf>
    <xf numFmtId="0" fontId="15" fillId="0" borderId="0" xfId="0" quotePrefix="1" applyFont="1" applyAlignment="1">
      <alignment horizontal="center" vertical="center" wrapText="1"/>
    </xf>
    <xf numFmtId="0" fontId="15" fillId="0" borderId="0" xfId="0" applyFont="1" applyAlignment="1">
      <alignment horizontal="center" vertical="center" wrapText="1"/>
    </xf>
    <xf numFmtId="0" fontId="13" fillId="11" borderId="0" xfId="0" applyFont="1" applyFill="1" applyAlignment="1">
      <alignment vertical="center" wrapText="1"/>
    </xf>
    <xf numFmtId="0" fontId="19" fillId="11" borderId="0" xfId="0" applyFont="1" applyFill="1" applyAlignment="1">
      <alignment horizontal="right" vertical="center" wrapText="1"/>
    </xf>
    <xf numFmtId="165" fontId="15" fillId="0" borderId="0" xfId="0" applyNumberFormat="1" applyFont="1" applyAlignment="1">
      <alignment horizontal="right" vertical="center" wrapText="1"/>
    </xf>
    <xf numFmtId="0" fontId="10" fillId="12" borderId="11" xfId="0" applyFont="1" applyFill="1" applyBorder="1" applyAlignment="1">
      <alignment vertical="center" wrapText="1"/>
    </xf>
    <xf numFmtId="165" fontId="15" fillId="12" borderId="11" xfId="0" applyNumberFormat="1" applyFont="1" applyFill="1" applyBorder="1" applyAlignment="1">
      <alignment horizontal="right" vertical="center" wrapText="1"/>
    </xf>
    <xf numFmtId="0" fontId="10" fillId="0" borderId="11" xfId="0" applyFont="1" applyBorder="1" applyAlignment="1">
      <alignment vertical="center" wrapText="1"/>
    </xf>
    <xf numFmtId="165" fontId="15" fillId="0" borderId="11" xfId="0" applyNumberFormat="1" applyFont="1" applyBorder="1" applyAlignment="1">
      <alignment horizontal="right" vertical="center" wrapText="1"/>
    </xf>
    <xf numFmtId="49" fontId="15" fillId="0" borderId="0" xfId="0" applyNumberFormat="1" applyFont="1" applyAlignment="1">
      <alignment horizontal="right" vertical="center" wrapText="1"/>
    </xf>
    <xf numFmtId="44" fontId="15" fillId="0" borderId="0" xfId="1" applyFont="1" applyAlignment="1">
      <alignment vertical="center" wrapText="1"/>
    </xf>
    <xf numFmtId="8" fontId="15" fillId="2" borderId="0" xfId="0" applyNumberFormat="1" applyFont="1" applyFill="1" applyAlignment="1">
      <alignment vertical="center"/>
    </xf>
    <xf numFmtId="0" fontId="19" fillId="2" borderId="0" xfId="0" applyFont="1" applyFill="1" applyAlignment="1">
      <alignment vertical="center"/>
    </xf>
    <xf numFmtId="0" fontId="24" fillId="2" borderId="0" xfId="0" applyFont="1" applyFill="1" applyAlignment="1">
      <alignment horizontal="left" vertical="center"/>
    </xf>
    <xf numFmtId="0" fontId="15" fillId="2" borderId="0" xfId="0" applyFont="1" applyFill="1" applyAlignment="1">
      <alignment horizontal="left" vertical="center"/>
    </xf>
    <xf numFmtId="165" fontId="15" fillId="2" borderId="0" xfId="0" applyNumberFormat="1" applyFont="1" applyFill="1" applyAlignment="1">
      <alignment horizontal="left" vertical="center"/>
    </xf>
    <xf numFmtId="6" fontId="15" fillId="2" borderId="0" xfId="0" applyNumberFormat="1" applyFont="1" applyFill="1" applyAlignment="1">
      <alignment horizontal="left" vertical="center"/>
    </xf>
    <xf numFmtId="0" fontId="10" fillId="5" borderId="0" xfId="0" applyFont="1" applyFill="1" applyAlignment="1">
      <alignment horizontal="center" vertical="center" wrapText="1"/>
    </xf>
    <xf numFmtId="0" fontId="17" fillId="17" borderId="7" xfId="0" applyFont="1" applyFill="1" applyBorder="1" applyAlignment="1">
      <alignment horizontal="left" vertical="center"/>
    </xf>
    <xf numFmtId="44" fontId="10" fillId="2" borderId="9" xfId="1" applyFont="1" applyFill="1" applyBorder="1" applyAlignment="1">
      <alignment vertical="center" wrapText="1" shrinkToFit="1"/>
    </xf>
    <xf numFmtId="44" fontId="10" fillId="2" borderId="1" xfId="1" applyFont="1" applyFill="1" applyBorder="1" applyAlignment="1">
      <alignment vertical="center" wrapText="1" shrinkToFit="1"/>
    </xf>
    <xf numFmtId="44" fontId="17" fillId="3" borderId="1" xfId="1" applyFont="1" applyFill="1" applyBorder="1" applyAlignment="1">
      <alignment vertical="center" wrapText="1" shrinkToFit="1"/>
    </xf>
    <xf numFmtId="44" fontId="10" fillId="3" borderId="1" xfId="1" applyFont="1" applyFill="1" applyBorder="1" applyAlignment="1">
      <alignment vertical="center" wrapText="1" shrinkToFit="1"/>
    </xf>
    <xf numFmtId="44" fontId="17" fillId="17" borderId="9" xfId="0" applyNumberFormat="1" applyFont="1" applyFill="1" applyBorder="1" applyAlignment="1">
      <alignment horizontal="center" vertical="center" wrapText="1" shrinkToFit="1"/>
    </xf>
    <xf numFmtId="0" fontId="10" fillId="15" borderId="0" xfId="0" applyFont="1" applyFill="1" applyAlignment="1">
      <alignment horizontal="center" vertical="center" wrapText="1"/>
    </xf>
    <xf numFmtId="0" fontId="13" fillId="16" borderId="0" xfId="0" applyFont="1" applyFill="1" applyAlignment="1" applyProtection="1">
      <alignment vertical="center"/>
      <protection locked="0"/>
    </xf>
    <xf numFmtId="0" fontId="13" fillId="16" borderId="0" xfId="0" applyFont="1" applyFill="1" applyAlignment="1" applyProtection="1">
      <alignment vertical="center" wrapText="1"/>
      <protection locked="0"/>
    </xf>
    <xf numFmtId="0" fontId="13" fillId="16" borderId="0" xfId="0" applyFont="1" applyFill="1" applyProtection="1">
      <protection locked="0"/>
    </xf>
    <xf numFmtId="0" fontId="10" fillId="2" borderId="0" xfId="0" applyFont="1" applyFill="1" applyAlignment="1" applyProtection="1">
      <alignment vertical="center" wrapText="1"/>
      <protection locked="0"/>
    </xf>
    <xf numFmtId="0" fontId="10" fillId="0" borderId="0" xfId="0" applyFont="1" applyAlignment="1" applyProtection="1">
      <alignment vertical="center" wrapText="1"/>
      <protection locked="0"/>
    </xf>
    <xf numFmtId="0" fontId="10" fillId="2" borderId="0" xfId="0" applyFont="1" applyFill="1" applyProtection="1">
      <protection locked="0"/>
    </xf>
    <xf numFmtId="0" fontId="17" fillId="0" borderId="2" xfId="0" applyFont="1" applyBorder="1" applyAlignment="1" applyProtection="1">
      <alignment vertical="center"/>
      <protection locked="0"/>
    </xf>
    <xf numFmtId="0" fontId="10" fillId="0" borderId="0" xfId="0" applyFont="1" applyProtection="1">
      <protection locked="0"/>
    </xf>
    <xf numFmtId="0" fontId="17" fillId="2" borderId="0" xfId="0" applyFont="1" applyFill="1" applyAlignment="1" applyProtection="1">
      <alignment vertical="center" wrapText="1"/>
      <protection locked="0"/>
    </xf>
    <xf numFmtId="14" fontId="17" fillId="2" borderId="0" xfId="0" applyNumberFormat="1" applyFont="1" applyFill="1" applyAlignment="1" applyProtection="1">
      <alignment vertical="center" wrapText="1"/>
      <protection locked="0"/>
    </xf>
    <xf numFmtId="0" fontId="17" fillId="3" borderId="0" xfId="0" applyFont="1" applyFill="1" applyAlignment="1" applyProtection="1">
      <alignment vertical="center"/>
      <protection locked="0"/>
    </xf>
    <xf numFmtId="0" fontId="17" fillId="3" borderId="0" xfId="0" applyFont="1" applyFill="1" applyProtection="1">
      <protection locked="0"/>
    </xf>
    <xf numFmtId="0" fontId="10" fillId="2" borderId="0" xfId="0" applyFont="1" applyFill="1" applyAlignment="1" applyProtection="1">
      <alignment vertical="center"/>
      <protection locked="0"/>
    </xf>
    <xf numFmtId="0" fontId="17" fillId="2" borderId="0" xfId="0" applyFont="1" applyFill="1" applyAlignment="1" applyProtection="1">
      <alignment vertical="center"/>
      <protection locked="0"/>
    </xf>
    <xf numFmtId="0" fontId="13" fillId="14" borderId="0" xfId="0" applyFont="1" applyFill="1" applyAlignment="1" applyProtection="1">
      <alignment vertical="center" wrapText="1"/>
      <protection locked="0"/>
    </xf>
    <xf numFmtId="0" fontId="14" fillId="14" borderId="0" xfId="0" applyFont="1" applyFill="1" applyAlignment="1" applyProtection="1">
      <alignment vertical="center" wrapText="1"/>
      <protection locked="0"/>
    </xf>
    <xf numFmtId="0" fontId="10" fillId="4" borderId="0" xfId="0" applyFont="1" applyFill="1" applyAlignment="1" applyProtection="1">
      <alignment vertical="center" wrapText="1"/>
      <protection locked="0"/>
    </xf>
    <xf numFmtId="0" fontId="14" fillId="2" borderId="0" xfId="0" applyFont="1" applyFill="1" applyAlignment="1" applyProtection="1">
      <alignment vertical="center" wrapText="1"/>
      <protection locked="0"/>
    </xf>
    <xf numFmtId="0" fontId="15" fillId="4" borderId="0" xfId="0" applyFont="1" applyFill="1" applyAlignment="1" applyProtection="1">
      <alignment horizontal="center" vertical="center" wrapText="1"/>
      <protection locked="0"/>
    </xf>
    <xf numFmtId="0" fontId="15" fillId="4" borderId="0" xfId="0" applyFont="1" applyFill="1" applyAlignment="1" applyProtection="1">
      <alignment horizontal="right" vertical="center"/>
      <protection locked="0"/>
    </xf>
    <xf numFmtId="165" fontId="15" fillId="4" borderId="0" xfId="0" applyNumberFormat="1" applyFont="1" applyFill="1" applyAlignment="1" applyProtection="1">
      <alignment vertical="center" wrapText="1"/>
      <protection locked="0"/>
    </xf>
    <xf numFmtId="6" fontId="15" fillId="4" borderId="0" xfId="0" applyNumberFormat="1" applyFont="1" applyFill="1" applyAlignment="1" applyProtection="1">
      <alignment vertical="center" wrapText="1"/>
      <protection locked="0"/>
    </xf>
    <xf numFmtId="0" fontId="10" fillId="3" borderId="0" xfId="0" applyFont="1" applyFill="1" applyAlignment="1" applyProtection="1">
      <alignment vertical="center"/>
      <protection locked="0"/>
    </xf>
    <xf numFmtId="0" fontId="10" fillId="3" borderId="0" xfId="0" applyFont="1" applyFill="1" applyProtection="1">
      <protection locked="0"/>
    </xf>
    <xf numFmtId="0" fontId="19" fillId="3" borderId="15" xfId="0" applyFont="1" applyFill="1" applyBorder="1" applyAlignment="1" applyProtection="1">
      <alignment horizontal="center" vertical="center" wrapText="1"/>
      <protection locked="0"/>
    </xf>
    <xf numFmtId="0" fontId="15" fillId="4" borderId="0" xfId="0" applyFont="1" applyFill="1" applyAlignment="1" applyProtection="1">
      <alignment vertical="center"/>
      <protection locked="0"/>
    </xf>
    <xf numFmtId="6" fontId="15" fillId="4" borderId="0" xfId="0" applyNumberFormat="1" applyFont="1" applyFill="1" applyAlignment="1" applyProtection="1">
      <alignment vertical="center"/>
      <protection locked="0"/>
    </xf>
    <xf numFmtId="0" fontId="10" fillId="4" borderId="0" xfId="0" applyFont="1" applyFill="1" applyAlignment="1" applyProtection="1">
      <alignment vertical="center"/>
      <protection locked="0"/>
    </xf>
    <xf numFmtId="0" fontId="15" fillId="4" borderId="0" xfId="0" applyFont="1" applyFill="1" applyAlignment="1" applyProtection="1">
      <alignment vertical="center" wrapText="1"/>
      <protection locked="0"/>
    </xf>
    <xf numFmtId="0" fontId="14" fillId="4" borderId="0" xfId="0" applyFont="1" applyFill="1" applyAlignment="1" applyProtection="1">
      <alignment horizontal="left" vertical="center" wrapText="1"/>
      <protection locked="0"/>
    </xf>
    <xf numFmtId="0" fontId="15" fillId="4" borderId="0" xfId="0" quotePrefix="1" applyFont="1" applyFill="1" applyAlignment="1" applyProtection="1">
      <alignment horizontal="center" vertical="center" wrapText="1"/>
      <protection locked="0"/>
    </xf>
    <xf numFmtId="10" fontId="10" fillId="4" borderId="0" xfId="0" applyNumberFormat="1" applyFont="1" applyFill="1" applyAlignment="1" applyProtection="1">
      <alignment vertical="center" wrapText="1"/>
      <protection locked="0"/>
    </xf>
    <xf numFmtId="9" fontId="10" fillId="4" borderId="0" xfId="0" applyNumberFormat="1" applyFont="1" applyFill="1" applyAlignment="1" applyProtection="1">
      <alignment vertical="center" wrapText="1"/>
      <protection locked="0"/>
    </xf>
    <xf numFmtId="0" fontId="13" fillId="4" borderId="0" xfId="0" applyFont="1" applyFill="1" applyAlignment="1" applyProtection="1">
      <alignment horizontal="left" vertical="center" wrapText="1"/>
      <protection locked="0"/>
    </xf>
    <xf numFmtId="0" fontId="19" fillId="4" borderId="0" xfId="0" applyFont="1" applyFill="1" applyAlignment="1" applyProtection="1">
      <alignment horizontal="center" vertical="center" wrapText="1"/>
      <protection locked="0"/>
    </xf>
    <xf numFmtId="0" fontId="15" fillId="4" borderId="0" xfId="0" applyFont="1" applyFill="1" applyAlignment="1" applyProtection="1">
      <alignment horizontal="center" vertical="center"/>
      <protection locked="0"/>
    </xf>
    <xf numFmtId="0" fontId="10" fillId="4" borderId="0" xfId="0" applyFont="1" applyFill="1" applyAlignment="1" applyProtection="1">
      <alignment horizontal="center" vertical="center" wrapText="1"/>
      <protection locked="0"/>
    </xf>
    <xf numFmtId="0" fontId="13" fillId="14" borderId="0" xfId="0" applyFont="1" applyFill="1" applyAlignment="1" applyProtection="1">
      <alignment vertical="center"/>
      <protection locked="0"/>
    </xf>
    <xf numFmtId="0" fontId="14" fillId="14" borderId="0" xfId="0" applyFont="1" applyFill="1" applyAlignment="1" applyProtection="1">
      <alignment vertical="center"/>
      <protection locked="0"/>
    </xf>
    <xf numFmtId="0" fontId="18" fillId="2" borderId="0" xfId="0" applyFont="1" applyFill="1" applyAlignment="1" applyProtection="1">
      <alignment vertical="center"/>
      <protection locked="0"/>
    </xf>
    <xf numFmtId="0" fontId="10" fillId="3" borderId="1" xfId="0" applyFont="1" applyFill="1" applyBorder="1" applyAlignment="1" applyProtection="1">
      <alignment horizontal="center" vertical="center" wrapText="1"/>
      <protection locked="0"/>
    </xf>
    <xf numFmtId="0" fontId="10" fillId="0" borderId="0" xfId="0" applyFont="1" applyAlignment="1" applyProtection="1">
      <alignment vertical="center"/>
      <protection locked="0"/>
    </xf>
    <xf numFmtId="0" fontId="18" fillId="3" borderId="1" xfId="0" applyFont="1" applyFill="1" applyBorder="1" applyAlignment="1" applyProtection="1">
      <alignment horizontal="center" vertical="center" wrapText="1"/>
      <protection locked="0"/>
    </xf>
    <xf numFmtId="0" fontId="15" fillId="2" borderId="0" xfId="0" applyFont="1" applyFill="1" applyProtection="1">
      <protection locked="0"/>
    </xf>
    <xf numFmtId="0" fontId="15" fillId="2" borderId="0" xfId="0" applyFont="1" applyFill="1" applyAlignment="1" applyProtection="1">
      <alignment vertical="center" wrapText="1"/>
      <protection locked="0"/>
    </xf>
    <xf numFmtId="1" fontId="10" fillId="22" borderId="22" xfId="0" applyNumberFormat="1" applyFont="1" applyFill="1" applyBorder="1"/>
    <xf numFmtId="1" fontId="10" fillId="22" borderId="21" xfId="0" applyNumberFormat="1" applyFont="1" applyFill="1" applyBorder="1"/>
    <xf numFmtId="1" fontId="15" fillId="22" borderId="21" xfId="0" applyNumberFormat="1" applyFont="1" applyFill="1" applyBorder="1"/>
    <xf numFmtId="0" fontId="10" fillId="3" borderId="9" xfId="0" applyFont="1" applyFill="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14" fontId="10" fillId="3" borderId="22" xfId="0" applyNumberFormat="1" applyFont="1" applyFill="1" applyBorder="1" applyProtection="1">
      <protection locked="0"/>
    </xf>
    <xf numFmtId="14" fontId="10" fillId="3" borderId="21" xfId="0" applyNumberFormat="1" applyFont="1" applyFill="1" applyBorder="1" applyProtection="1">
      <protection locked="0"/>
    </xf>
    <xf numFmtId="14" fontId="15" fillId="3" borderId="21" xfId="0" applyNumberFormat="1" applyFont="1" applyFill="1" applyBorder="1" applyProtection="1">
      <protection locked="0"/>
    </xf>
    <xf numFmtId="0" fontId="10" fillId="3" borderId="22" xfId="0" applyFont="1" applyFill="1" applyBorder="1" applyProtection="1">
      <protection locked="0"/>
    </xf>
    <xf numFmtId="0" fontId="10" fillId="3" borderId="21" xfId="0" applyFont="1" applyFill="1" applyBorder="1" applyProtection="1">
      <protection locked="0"/>
    </xf>
    <xf numFmtId="0" fontId="15" fillId="3" borderId="21" xfId="0" applyFont="1" applyFill="1" applyBorder="1" applyProtection="1">
      <protection locked="0"/>
    </xf>
    <xf numFmtId="0" fontId="10" fillId="3" borderId="1" xfId="0" applyFont="1" applyFill="1" applyBorder="1" applyAlignment="1" applyProtection="1">
      <alignment horizontal="right" vertical="center"/>
      <protection locked="0"/>
    </xf>
    <xf numFmtId="0" fontId="10" fillId="3" borderId="9" xfId="0" applyFont="1" applyFill="1" applyBorder="1" applyAlignment="1" applyProtection="1">
      <alignment horizontal="right" vertical="center"/>
      <protection locked="0"/>
    </xf>
    <xf numFmtId="0" fontId="17" fillId="0" borderId="20" xfId="0" applyFont="1" applyBorder="1" applyAlignment="1" applyProtection="1">
      <alignment horizontal="center" vertical="center" wrapText="1"/>
      <protection locked="0"/>
    </xf>
    <xf numFmtId="0" fontId="0" fillId="18" borderId="0" xfId="0" applyFill="1"/>
    <xf numFmtId="0" fontId="30" fillId="2" borderId="0" xfId="0" applyFont="1" applyFill="1" applyAlignment="1">
      <alignment horizontal="center" vertical="center" wrapText="1"/>
    </xf>
    <xf numFmtId="174" fontId="10" fillId="4" borderId="0" xfId="0" applyNumberFormat="1" applyFont="1" applyFill="1" applyAlignment="1">
      <alignment horizontal="center" vertical="center" wrapText="1"/>
    </xf>
    <xf numFmtId="166" fontId="10" fillId="4" borderId="0" xfId="0" applyNumberFormat="1" applyFont="1" applyFill="1" applyAlignment="1">
      <alignment horizontal="center" vertical="center" wrapText="1"/>
    </xf>
    <xf numFmtId="0" fontId="15" fillId="22" borderId="1" xfId="0" applyFont="1" applyFill="1" applyBorder="1" applyAlignment="1">
      <alignment horizontal="center" vertical="center" wrapText="1" shrinkToFit="1"/>
    </xf>
    <xf numFmtId="165" fontId="10" fillId="22" borderId="1" xfId="0" applyNumberFormat="1" applyFont="1" applyFill="1" applyBorder="1" applyAlignment="1">
      <alignment horizontal="center" vertical="center" wrapText="1" shrinkToFit="1"/>
    </xf>
    <xf numFmtId="166" fontId="11" fillId="22" borderId="1" xfId="1" applyNumberFormat="1" applyFont="1" applyFill="1" applyBorder="1" applyAlignment="1">
      <alignment horizontal="center" vertical="center" wrapText="1" shrinkToFit="1"/>
    </xf>
    <xf numFmtId="166" fontId="10" fillId="22" borderId="1" xfId="0" applyNumberFormat="1" applyFont="1" applyFill="1" applyBorder="1" applyAlignment="1">
      <alignment horizontal="center" vertical="center" wrapText="1" shrinkToFit="1"/>
    </xf>
    <xf numFmtId="166" fontId="10" fillId="22" borderId="1" xfId="0" applyNumberFormat="1" applyFont="1" applyFill="1" applyBorder="1" applyAlignment="1">
      <alignment horizontal="center" vertical="center" wrapText="1"/>
    </xf>
    <xf numFmtId="0" fontId="15" fillId="23" borderId="1" xfId="0" applyFont="1" applyFill="1" applyBorder="1" applyAlignment="1">
      <alignment horizontal="center" vertical="center" wrapText="1" shrinkToFit="1"/>
    </xf>
    <xf numFmtId="165" fontId="10" fillId="23" borderId="1" xfId="0" applyNumberFormat="1" applyFont="1" applyFill="1" applyBorder="1" applyAlignment="1">
      <alignment horizontal="center" vertical="center" wrapText="1" shrinkToFit="1"/>
    </xf>
    <xf numFmtId="166" fontId="11" fillId="23" borderId="1" xfId="1" applyNumberFormat="1" applyFont="1" applyFill="1" applyBorder="1" applyAlignment="1">
      <alignment horizontal="center" vertical="center" wrapText="1" shrinkToFit="1"/>
    </xf>
    <xf numFmtId="166" fontId="10" fillId="23" borderId="1" xfId="0" applyNumberFormat="1" applyFont="1" applyFill="1" applyBorder="1" applyAlignment="1">
      <alignment horizontal="center" vertical="center" wrapText="1" shrinkToFit="1"/>
    </xf>
    <xf numFmtId="166" fontId="10" fillId="23" borderId="1" xfId="0" applyNumberFormat="1" applyFont="1" applyFill="1" applyBorder="1" applyAlignment="1">
      <alignment horizontal="center" vertical="center" wrapText="1"/>
    </xf>
    <xf numFmtId="166" fontId="17" fillId="0" borderId="0" xfId="0" applyNumberFormat="1" applyFont="1" applyAlignment="1">
      <alignment horizontal="center"/>
    </xf>
    <xf numFmtId="0" fontId="17" fillId="3" borderId="9" xfId="0" applyFont="1" applyFill="1" applyBorder="1" applyAlignment="1">
      <alignment horizontal="left"/>
    </xf>
    <xf numFmtId="0" fontId="17" fillId="3" borderId="9" xfId="0" applyFont="1" applyFill="1" applyBorder="1" applyAlignment="1">
      <alignment horizontal="center"/>
    </xf>
    <xf numFmtId="165" fontId="17" fillId="3" borderId="9" xfId="0" applyNumberFormat="1" applyFont="1" applyFill="1" applyBorder="1" applyAlignment="1">
      <alignment horizontal="center"/>
    </xf>
    <xf numFmtId="166" fontId="17" fillId="3" borderId="9" xfId="0" applyNumberFormat="1" applyFont="1" applyFill="1" applyBorder="1" applyAlignment="1">
      <alignment horizontal="center"/>
    </xf>
    <xf numFmtId="44" fontId="17" fillId="3" borderId="9" xfId="0" applyNumberFormat="1" applyFont="1" applyFill="1" applyBorder="1" applyAlignment="1">
      <alignment horizontal="center"/>
    </xf>
    <xf numFmtId="166" fontId="17" fillId="3" borderId="9" xfId="0" applyNumberFormat="1" applyFont="1" applyFill="1" applyBorder="1" applyAlignment="1">
      <alignment horizontal="center" vertical="center" wrapText="1"/>
    </xf>
    <xf numFmtId="165" fontId="17" fillId="3" borderId="9" xfId="0" applyNumberFormat="1" applyFont="1" applyFill="1" applyBorder="1" applyAlignment="1">
      <alignment horizontal="center" vertical="center" wrapText="1"/>
    </xf>
    <xf numFmtId="0" fontId="15" fillId="23" borderId="23" xfId="0" applyFont="1" applyFill="1" applyBorder="1" applyAlignment="1">
      <alignment horizontal="center" vertical="center" wrapText="1" shrinkToFit="1"/>
    </xf>
    <xf numFmtId="165" fontId="10" fillId="23" borderId="23" xfId="0" applyNumberFormat="1" applyFont="1" applyFill="1" applyBorder="1" applyAlignment="1">
      <alignment horizontal="center" vertical="center" wrapText="1" shrinkToFit="1"/>
    </xf>
    <xf numFmtId="166" fontId="11" fillId="23" borderId="23" xfId="1" applyNumberFormat="1" applyFont="1" applyFill="1" applyBorder="1" applyAlignment="1">
      <alignment horizontal="center" vertical="center" wrapText="1" shrinkToFit="1"/>
    </xf>
    <xf numFmtId="166" fontId="10" fillId="23" borderId="23" xfId="0" applyNumberFormat="1" applyFont="1" applyFill="1" applyBorder="1" applyAlignment="1">
      <alignment horizontal="center" vertical="center" wrapText="1" shrinkToFit="1"/>
    </xf>
    <xf numFmtId="166" fontId="10" fillId="23" borderId="23" xfId="0" applyNumberFormat="1" applyFont="1" applyFill="1" applyBorder="1" applyAlignment="1">
      <alignment horizontal="center" vertical="center" wrapText="1"/>
    </xf>
    <xf numFmtId="0" fontId="0" fillId="0" borderId="0" xfId="0" applyAlignment="1">
      <alignment horizontal="center"/>
    </xf>
    <xf numFmtId="0" fontId="14" fillId="15" borderId="0" xfId="0" applyFont="1" applyFill="1" applyAlignment="1">
      <alignment vertical="center" wrapText="1"/>
    </xf>
    <xf numFmtId="0" fontId="10" fillId="15" borderId="0" xfId="0" applyFont="1" applyFill="1" applyAlignment="1">
      <alignment horizontal="center"/>
    </xf>
    <xf numFmtId="0" fontId="10" fillId="15" borderId="0" xfId="0" applyFont="1" applyFill="1"/>
    <xf numFmtId="0" fontId="19" fillId="24" borderId="1" xfId="0" applyFont="1" applyFill="1" applyBorder="1" applyAlignment="1">
      <alignment horizontal="center" vertical="center" wrapText="1"/>
    </xf>
    <xf numFmtId="0" fontId="15" fillId="22" borderId="7" xfId="0" applyFont="1" applyFill="1" applyBorder="1" applyAlignment="1">
      <alignment horizontal="center" vertical="center" wrapText="1" shrinkToFit="1"/>
    </xf>
    <xf numFmtId="0" fontId="10" fillId="22" borderId="9" xfId="0" applyFont="1" applyFill="1" applyBorder="1" applyAlignment="1">
      <alignment horizontal="center" vertical="center" wrapText="1" shrinkToFit="1"/>
    </xf>
    <xf numFmtId="164" fontId="11" fillId="22" borderId="9" xfId="1" applyNumberFormat="1" applyFont="1" applyFill="1" applyBorder="1" applyAlignment="1">
      <alignment horizontal="center" vertical="center" wrapText="1" shrinkToFit="1"/>
    </xf>
    <xf numFmtId="167" fontId="10" fillId="22" borderId="9" xfId="0" applyNumberFormat="1" applyFont="1" applyFill="1" applyBorder="1" applyAlignment="1">
      <alignment horizontal="center" vertical="center" wrapText="1" shrinkToFit="1"/>
    </xf>
    <xf numFmtId="44" fontId="10" fillId="22" borderId="9" xfId="0" applyNumberFormat="1" applyFont="1" applyFill="1" applyBorder="1" applyAlignment="1">
      <alignment horizontal="center" vertical="center" wrapText="1" shrinkToFit="1"/>
    </xf>
    <xf numFmtId="44" fontId="17" fillId="22" borderId="9" xfId="0" applyNumberFormat="1" applyFont="1" applyFill="1" applyBorder="1" applyAlignment="1">
      <alignment horizontal="center" vertical="center" wrapText="1" shrinkToFit="1"/>
    </xf>
    <xf numFmtId="44" fontId="10" fillId="22" borderId="24" xfId="0" applyNumberFormat="1" applyFont="1" applyFill="1" applyBorder="1" applyAlignment="1">
      <alignment horizontal="center" vertical="center" wrapText="1" shrinkToFit="1"/>
    </xf>
    <xf numFmtId="44" fontId="10" fillId="22" borderId="8" xfId="0" applyNumberFormat="1" applyFont="1" applyFill="1" applyBorder="1" applyAlignment="1">
      <alignment horizontal="center" vertical="center" wrapText="1" shrinkToFit="1"/>
    </xf>
    <xf numFmtId="167" fontId="10" fillId="22" borderId="8" xfId="0" applyNumberFormat="1" applyFont="1" applyFill="1" applyBorder="1" applyAlignment="1">
      <alignment horizontal="center" vertical="center" wrapText="1" shrinkToFit="1"/>
    </xf>
    <xf numFmtId="44" fontId="12" fillId="22" borderId="1" xfId="0" applyNumberFormat="1" applyFont="1" applyFill="1" applyBorder="1" applyAlignment="1">
      <alignment horizontal="center" vertical="center" wrapText="1" shrinkToFit="1"/>
    </xf>
    <xf numFmtId="44" fontId="10" fillId="22" borderId="0" xfId="0" applyNumberFormat="1" applyFont="1" applyFill="1" applyAlignment="1">
      <alignment horizontal="center" vertical="center" wrapText="1" shrinkToFit="1"/>
    </xf>
    <xf numFmtId="0" fontId="15" fillId="23" borderId="7" xfId="0" applyFont="1" applyFill="1" applyBorder="1" applyAlignment="1">
      <alignment horizontal="center" vertical="center" wrapText="1" shrinkToFit="1"/>
    </xf>
    <xf numFmtId="0" fontId="10" fillId="23" borderId="9" xfId="0" applyFont="1" applyFill="1" applyBorder="1" applyAlignment="1">
      <alignment horizontal="center" vertical="center" wrapText="1" shrinkToFit="1"/>
    </xf>
    <xf numFmtId="164" fontId="11" fillId="23" borderId="9" xfId="1" applyNumberFormat="1" applyFont="1" applyFill="1" applyBorder="1" applyAlignment="1">
      <alignment horizontal="center" vertical="center" wrapText="1" shrinkToFit="1"/>
    </xf>
    <xf numFmtId="167" fontId="10" fillId="23" borderId="9" xfId="0" applyNumberFormat="1" applyFont="1" applyFill="1" applyBorder="1" applyAlignment="1">
      <alignment horizontal="center" vertical="center" wrapText="1" shrinkToFit="1"/>
    </xf>
    <xf numFmtId="44" fontId="10" fillId="23" borderId="9" xfId="0" applyNumberFormat="1" applyFont="1" applyFill="1" applyBorder="1" applyAlignment="1">
      <alignment horizontal="center" vertical="center" wrapText="1" shrinkToFit="1"/>
    </xf>
    <xf numFmtId="44" fontId="17" fillId="23" borderId="9" xfId="0" applyNumberFormat="1" applyFont="1" applyFill="1" applyBorder="1" applyAlignment="1">
      <alignment horizontal="center" vertical="center" wrapText="1" shrinkToFit="1"/>
    </xf>
    <xf numFmtId="44" fontId="10" fillId="23" borderId="8" xfId="0" applyNumberFormat="1" applyFont="1" applyFill="1" applyBorder="1" applyAlignment="1">
      <alignment horizontal="center" vertical="center" wrapText="1" shrinkToFit="1"/>
    </xf>
    <xf numFmtId="167" fontId="10" fillId="23" borderId="8" xfId="0" applyNumberFormat="1" applyFont="1" applyFill="1" applyBorder="1" applyAlignment="1">
      <alignment horizontal="center" vertical="center" wrapText="1" shrinkToFit="1"/>
    </xf>
    <xf numFmtId="44" fontId="12" fillId="23" borderId="1" xfId="0" applyNumberFormat="1" applyFont="1" applyFill="1" applyBorder="1" applyAlignment="1">
      <alignment horizontal="center" vertical="center" wrapText="1" shrinkToFit="1"/>
    </xf>
    <xf numFmtId="0" fontId="10" fillId="22" borderId="1" xfId="0" applyFont="1" applyFill="1" applyBorder="1" applyAlignment="1">
      <alignment horizontal="center" vertical="center" wrapText="1"/>
    </xf>
    <xf numFmtId="173" fontId="15" fillId="22" borderId="1" xfId="0" applyNumberFormat="1" applyFont="1" applyFill="1" applyBorder="1" applyAlignment="1">
      <alignment horizontal="center" vertical="center" wrapText="1" shrinkToFit="1"/>
    </xf>
    <xf numFmtId="0" fontId="10" fillId="23" borderId="1" xfId="0" applyFont="1" applyFill="1" applyBorder="1" applyAlignment="1">
      <alignment horizontal="center" vertical="center" wrapText="1"/>
    </xf>
    <xf numFmtId="173" fontId="15" fillId="23" borderId="1" xfId="0" applyNumberFormat="1" applyFont="1" applyFill="1" applyBorder="1" applyAlignment="1">
      <alignment horizontal="center" vertical="center" wrapText="1" shrinkToFit="1"/>
    </xf>
    <xf numFmtId="42" fontId="10" fillId="22" borderId="9" xfId="0" applyNumberFormat="1" applyFont="1" applyFill="1" applyBorder="1" applyAlignment="1">
      <alignment horizontal="center" vertical="center" wrapText="1" shrinkToFit="1"/>
    </xf>
    <xf numFmtId="168" fontId="10" fillId="22" borderId="9" xfId="0" applyNumberFormat="1" applyFont="1" applyFill="1" applyBorder="1" applyAlignment="1">
      <alignment horizontal="center" vertical="center" wrapText="1" shrinkToFit="1"/>
    </xf>
    <xf numFmtId="44" fontId="10" fillId="22" borderId="1" xfId="0" applyNumberFormat="1" applyFont="1" applyFill="1" applyBorder="1" applyAlignment="1">
      <alignment horizontal="center" vertical="center" wrapText="1" shrinkToFit="1"/>
    </xf>
    <xf numFmtId="42" fontId="10" fillId="23" borderId="9" xfId="0" applyNumberFormat="1" applyFont="1" applyFill="1" applyBorder="1" applyAlignment="1">
      <alignment horizontal="center" vertical="center" wrapText="1" shrinkToFit="1"/>
    </xf>
    <xf numFmtId="168" fontId="10" fillId="23" borderId="9" xfId="0" applyNumberFormat="1" applyFont="1" applyFill="1" applyBorder="1" applyAlignment="1">
      <alignment horizontal="center" vertical="center" wrapText="1" shrinkToFit="1"/>
    </xf>
    <xf numFmtId="44" fontId="10" fillId="23" borderId="1" xfId="0" applyNumberFormat="1" applyFont="1" applyFill="1" applyBorder="1" applyAlignment="1">
      <alignment horizontal="center" vertical="center" wrapText="1" shrinkToFit="1"/>
    </xf>
    <xf numFmtId="165" fontId="11" fillId="22" borderId="9" xfId="1" applyNumberFormat="1" applyFont="1" applyFill="1" applyBorder="1" applyAlignment="1">
      <alignment horizontal="center" vertical="center" wrapText="1" shrinkToFit="1"/>
    </xf>
    <xf numFmtId="165" fontId="10" fillId="22" borderId="9" xfId="0" applyNumberFormat="1" applyFont="1" applyFill="1" applyBorder="1" applyAlignment="1">
      <alignment horizontal="center" vertical="center" wrapText="1" shrinkToFit="1"/>
    </xf>
    <xf numFmtId="171" fontId="10" fillId="22" borderId="9" xfId="0" applyNumberFormat="1" applyFont="1" applyFill="1" applyBorder="1" applyAlignment="1">
      <alignment horizontal="center" vertical="center" wrapText="1" shrinkToFit="1"/>
    </xf>
    <xf numFmtId="166" fontId="10" fillId="22" borderId="9" xfId="0" applyNumberFormat="1" applyFont="1" applyFill="1" applyBorder="1" applyAlignment="1">
      <alignment horizontal="center" vertical="center" wrapText="1" shrinkToFit="1"/>
    </xf>
    <xf numFmtId="0" fontId="10" fillId="22" borderId="0" xfId="0" applyFont="1" applyFill="1" applyAlignment="1">
      <alignment vertical="center" wrapText="1"/>
    </xf>
    <xf numFmtId="165" fontId="10" fillId="22" borderId="8" xfId="0" applyNumberFormat="1" applyFont="1" applyFill="1" applyBorder="1" applyAlignment="1">
      <alignment horizontal="center" vertical="center" wrapText="1" shrinkToFit="1"/>
    </xf>
    <xf numFmtId="171" fontId="10" fillId="22" borderId="8" xfId="0" applyNumberFormat="1" applyFont="1" applyFill="1" applyBorder="1" applyAlignment="1">
      <alignment horizontal="center" vertical="center" wrapText="1" shrinkToFit="1"/>
    </xf>
    <xf numFmtId="166" fontId="10" fillId="22" borderId="8" xfId="0" applyNumberFormat="1" applyFont="1" applyFill="1" applyBorder="1" applyAlignment="1">
      <alignment horizontal="center" vertical="center" wrapText="1" shrinkToFit="1"/>
    </xf>
    <xf numFmtId="165" fontId="11" fillId="23" borderId="9" xfId="1" applyNumberFormat="1" applyFont="1" applyFill="1" applyBorder="1" applyAlignment="1">
      <alignment horizontal="center" vertical="center" wrapText="1" shrinkToFit="1"/>
    </xf>
    <xf numFmtId="165" fontId="10" fillId="23" borderId="9" xfId="0" applyNumberFormat="1" applyFont="1" applyFill="1" applyBorder="1" applyAlignment="1">
      <alignment horizontal="center" vertical="center" wrapText="1" shrinkToFit="1"/>
    </xf>
    <xf numFmtId="171" fontId="10" fillId="23" borderId="9" xfId="0" applyNumberFormat="1" applyFont="1" applyFill="1" applyBorder="1" applyAlignment="1">
      <alignment horizontal="center" vertical="center" wrapText="1" shrinkToFit="1"/>
    </xf>
    <xf numFmtId="166" fontId="10" fillId="23" borderId="9" xfId="0" applyNumberFormat="1" applyFont="1" applyFill="1" applyBorder="1" applyAlignment="1">
      <alignment horizontal="center" vertical="center" wrapText="1" shrinkToFit="1"/>
    </xf>
    <xf numFmtId="165" fontId="10" fillId="23" borderId="8" xfId="0" applyNumberFormat="1" applyFont="1" applyFill="1" applyBorder="1" applyAlignment="1">
      <alignment horizontal="center" vertical="center" wrapText="1" shrinkToFit="1"/>
    </xf>
    <xf numFmtId="171" fontId="10" fillId="23" borderId="8" xfId="0" applyNumberFormat="1" applyFont="1" applyFill="1" applyBorder="1" applyAlignment="1">
      <alignment horizontal="center" vertical="center" wrapText="1" shrinkToFit="1"/>
    </xf>
    <xf numFmtId="166" fontId="10" fillId="23" borderId="8" xfId="0" applyNumberFormat="1" applyFont="1" applyFill="1" applyBorder="1" applyAlignment="1">
      <alignment horizontal="center" vertical="center" wrapText="1" shrinkToFit="1"/>
    </xf>
    <xf numFmtId="0" fontId="10" fillId="22" borderId="1" xfId="0" applyFont="1" applyFill="1" applyBorder="1" applyAlignment="1">
      <alignment horizontal="center" vertical="center" wrapText="1" shrinkToFit="1"/>
    </xf>
    <xf numFmtId="42" fontId="10" fillId="22" borderId="1" xfId="0" applyNumberFormat="1" applyFont="1" applyFill="1" applyBorder="1" applyAlignment="1">
      <alignment horizontal="center" vertical="center" wrapText="1" shrinkToFit="1"/>
    </xf>
    <xf numFmtId="168" fontId="10" fillId="22" borderId="1" xfId="0" applyNumberFormat="1" applyFont="1" applyFill="1" applyBorder="1" applyAlignment="1">
      <alignment horizontal="center" vertical="center" wrapText="1" shrinkToFit="1"/>
    </xf>
    <xf numFmtId="0" fontId="15" fillId="22" borderId="4" xfId="0" applyFont="1" applyFill="1" applyBorder="1" applyAlignment="1">
      <alignment horizontal="center" vertical="center" wrapText="1" shrinkToFit="1"/>
    </xf>
    <xf numFmtId="0" fontId="10" fillId="23" borderId="1" xfId="0" applyFont="1" applyFill="1" applyBorder="1" applyAlignment="1">
      <alignment horizontal="center" vertical="center" wrapText="1" shrinkToFit="1"/>
    </xf>
    <xf numFmtId="42" fontId="10" fillId="23" borderId="1" xfId="0" applyNumberFormat="1" applyFont="1" applyFill="1" applyBorder="1" applyAlignment="1">
      <alignment horizontal="center" vertical="center" wrapText="1" shrinkToFit="1"/>
    </xf>
    <xf numFmtId="168" fontId="10" fillId="23" borderId="1" xfId="0" applyNumberFormat="1" applyFont="1" applyFill="1" applyBorder="1" applyAlignment="1">
      <alignment horizontal="center" vertical="center" wrapText="1" shrinkToFit="1"/>
    </xf>
    <xf numFmtId="0" fontId="15" fillId="23" borderId="4" xfId="0" applyFont="1" applyFill="1" applyBorder="1" applyAlignment="1">
      <alignment horizontal="center" vertical="center" wrapText="1" shrinkToFit="1"/>
    </xf>
    <xf numFmtId="166" fontId="17" fillId="0" borderId="0" xfId="0" applyNumberFormat="1" applyFont="1" applyAlignment="1">
      <alignment horizontal="center" vertical="center" wrapText="1"/>
    </xf>
    <xf numFmtId="0" fontId="17" fillId="0" borderId="0" xfId="0" applyFont="1" applyAlignment="1">
      <alignment horizontal="center" vertical="center" wrapText="1"/>
    </xf>
    <xf numFmtId="166" fontId="17" fillId="3" borderId="1" xfId="0" applyNumberFormat="1" applyFont="1" applyFill="1" applyBorder="1" applyAlignment="1">
      <alignment horizontal="center" vertical="center" wrapText="1"/>
    </xf>
    <xf numFmtId="14" fontId="17" fillId="3" borderId="6" xfId="0" applyNumberFormat="1" applyFont="1" applyFill="1" applyBorder="1" applyAlignment="1" applyProtection="1">
      <alignment horizontal="center" vertical="center" wrapText="1"/>
      <protection locked="0"/>
    </xf>
    <xf numFmtId="0" fontId="17" fillId="0" borderId="0" xfId="0" applyFont="1" applyAlignment="1" applyProtection="1">
      <alignment vertical="center"/>
      <protection locked="0"/>
    </xf>
    <xf numFmtId="0" fontId="19" fillId="0" borderId="0" xfId="0" applyFont="1" applyAlignment="1" applyProtection="1">
      <alignment horizontal="center" vertical="center" wrapText="1"/>
      <protection locked="0"/>
    </xf>
    <xf numFmtId="44" fontId="12" fillId="17" borderId="1" xfId="0" applyNumberFormat="1" applyFont="1" applyFill="1" applyBorder="1" applyAlignment="1">
      <alignment horizontal="center" vertical="center" wrapText="1" shrinkToFit="1"/>
    </xf>
    <xf numFmtId="0" fontId="10" fillId="22" borderId="1" xfId="0" applyFont="1" applyFill="1" applyBorder="1" applyAlignment="1">
      <alignment horizontal="center" vertical="center"/>
    </xf>
    <xf numFmtId="0" fontId="10" fillId="23" borderId="1" xfId="0" applyFont="1" applyFill="1" applyBorder="1" applyAlignment="1">
      <alignment horizontal="center" vertical="center"/>
    </xf>
    <xf numFmtId="0" fontId="10" fillId="23" borderId="23" xfId="0" applyFont="1" applyFill="1" applyBorder="1" applyAlignment="1">
      <alignment horizontal="center" vertical="center"/>
    </xf>
    <xf numFmtId="166" fontId="17" fillId="3" borderId="14" xfId="0" applyNumberFormat="1" applyFont="1" applyFill="1" applyBorder="1" applyAlignment="1">
      <alignment horizontal="center" vertical="center" wrapText="1"/>
    </xf>
    <xf numFmtId="0" fontId="10" fillId="22" borderId="9" xfId="0" applyFont="1" applyFill="1" applyBorder="1" applyAlignment="1">
      <alignment horizontal="center" vertical="center"/>
    </xf>
    <xf numFmtId="0" fontId="10" fillId="23" borderId="9" xfId="0" applyFont="1" applyFill="1" applyBorder="1" applyAlignment="1">
      <alignment horizontal="center" vertical="center"/>
    </xf>
    <xf numFmtId="171" fontId="10" fillId="22" borderId="1" xfId="0" applyNumberFormat="1" applyFont="1" applyFill="1" applyBorder="1" applyAlignment="1">
      <alignment horizontal="center" vertical="center" shrinkToFit="1"/>
    </xf>
    <xf numFmtId="171" fontId="10" fillId="23" borderId="1" xfId="0" applyNumberFormat="1" applyFont="1" applyFill="1" applyBorder="1" applyAlignment="1">
      <alignment horizontal="center" vertical="center" shrinkToFit="1"/>
    </xf>
    <xf numFmtId="171" fontId="10" fillId="23" borderId="23" xfId="0" applyNumberFormat="1" applyFont="1" applyFill="1" applyBorder="1" applyAlignment="1">
      <alignment horizontal="center" vertical="center" shrinkToFit="1"/>
    </xf>
    <xf numFmtId="0" fontId="17" fillId="24" borderId="1"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0" fillId="25" borderId="0" xfId="0" applyFont="1" applyFill="1"/>
    <xf numFmtId="166" fontId="11" fillId="22" borderId="1" xfId="0" applyNumberFormat="1" applyFont="1" applyFill="1" applyBorder="1" applyAlignment="1">
      <alignment horizontal="center" vertical="center" wrapText="1" shrinkToFit="1"/>
    </xf>
    <xf numFmtId="165" fontId="11" fillId="22" borderId="1" xfId="0" applyNumberFormat="1" applyFont="1" applyFill="1" applyBorder="1" applyAlignment="1">
      <alignment horizontal="center" vertical="center" wrapText="1" shrinkToFit="1"/>
    </xf>
    <xf numFmtId="166" fontId="11" fillId="23" borderId="1" xfId="0" applyNumberFormat="1" applyFont="1" applyFill="1" applyBorder="1" applyAlignment="1">
      <alignment horizontal="center" vertical="center" wrapText="1" shrinkToFit="1"/>
    </xf>
    <xf numFmtId="165" fontId="11" fillId="23" borderId="1" xfId="0" applyNumberFormat="1" applyFont="1" applyFill="1" applyBorder="1" applyAlignment="1">
      <alignment horizontal="center" vertical="center" wrapText="1" shrinkToFit="1"/>
    </xf>
    <xf numFmtId="166" fontId="11" fillId="23" borderId="23" xfId="0" applyNumberFormat="1" applyFont="1" applyFill="1" applyBorder="1" applyAlignment="1">
      <alignment horizontal="center" vertical="center" wrapText="1" shrinkToFit="1"/>
    </xf>
    <xf numFmtId="165" fontId="11" fillId="23" borderId="23" xfId="0" applyNumberFormat="1" applyFont="1" applyFill="1" applyBorder="1" applyAlignment="1">
      <alignment horizontal="center" vertical="center" wrapText="1" shrinkToFit="1"/>
    </xf>
    <xf numFmtId="166" fontId="17" fillId="22" borderId="1" xfId="0" applyNumberFormat="1" applyFont="1" applyFill="1" applyBorder="1" applyAlignment="1">
      <alignment horizontal="center" vertical="center" wrapText="1"/>
    </xf>
    <xf numFmtId="166" fontId="17" fillId="23" borderId="1" xfId="0" applyNumberFormat="1" applyFont="1" applyFill="1" applyBorder="1" applyAlignment="1">
      <alignment horizontal="center" vertical="center" wrapText="1"/>
    </xf>
    <xf numFmtId="171" fontId="10" fillId="22" borderId="1" xfId="0" applyNumberFormat="1" applyFont="1" applyFill="1" applyBorder="1" applyAlignment="1">
      <alignment horizontal="center" vertical="center"/>
    </xf>
    <xf numFmtId="171" fontId="10" fillId="23" borderId="1" xfId="0" applyNumberFormat="1" applyFont="1" applyFill="1" applyBorder="1" applyAlignment="1">
      <alignment horizontal="center" vertical="center"/>
    </xf>
    <xf numFmtId="171" fontId="10" fillId="23" borderId="23" xfId="0" applyNumberFormat="1" applyFont="1" applyFill="1" applyBorder="1" applyAlignment="1">
      <alignment horizontal="center" vertical="center"/>
    </xf>
    <xf numFmtId="166" fontId="10" fillId="22" borderId="1" xfId="0" applyNumberFormat="1" applyFont="1" applyFill="1" applyBorder="1" applyAlignment="1">
      <alignment horizontal="center" vertical="center" shrinkToFit="1"/>
    </xf>
    <xf numFmtId="166" fontId="10" fillId="23" borderId="1" xfId="0" applyNumberFormat="1" applyFont="1" applyFill="1" applyBorder="1" applyAlignment="1">
      <alignment horizontal="center" vertical="center" shrinkToFit="1"/>
    </xf>
    <xf numFmtId="166" fontId="10" fillId="23" borderId="23" xfId="0" applyNumberFormat="1" applyFont="1" applyFill="1" applyBorder="1" applyAlignment="1">
      <alignment horizontal="center" vertical="center" shrinkToFit="1"/>
    </xf>
    <xf numFmtId="171" fontId="10" fillId="22" borderId="1" xfId="0" applyNumberFormat="1" applyFont="1" applyFill="1" applyBorder="1" applyAlignment="1">
      <alignment horizontal="center" vertical="center" wrapText="1"/>
    </xf>
    <xf numFmtId="171" fontId="10" fillId="23" borderId="1" xfId="0" applyNumberFormat="1" applyFont="1" applyFill="1" applyBorder="1" applyAlignment="1">
      <alignment horizontal="center" vertical="center" wrapText="1"/>
    </xf>
    <xf numFmtId="171" fontId="10" fillId="23" borderId="23" xfId="0" applyNumberFormat="1" applyFont="1" applyFill="1" applyBorder="1" applyAlignment="1">
      <alignment horizontal="center" vertical="center" wrapText="1"/>
    </xf>
    <xf numFmtId="44" fontId="17" fillId="3" borderId="9" xfId="0" applyNumberFormat="1" applyFont="1" applyFill="1" applyBorder="1" applyAlignment="1">
      <alignment horizontal="center" vertical="center" wrapText="1"/>
    </xf>
    <xf numFmtId="0" fontId="10" fillId="4" borderId="9" xfId="0" applyFont="1" applyFill="1" applyBorder="1" applyAlignment="1">
      <alignment vertical="center"/>
    </xf>
    <xf numFmtId="0" fontId="10" fillId="0" borderId="9" xfId="0" applyFont="1" applyBorder="1" applyAlignment="1">
      <alignment vertical="center"/>
    </xf>
    <xf numFmtId="0" fontId="10" fillId="4" borderId="2" xfId="0" applyFont="1" applyFill="1" applyBorder="1" applyAlignment="1">
      <alignment vertical="center"/>
    </xf>
    <xf numFmtId="0" fontId="10" fillId="0" borderId="4" xfId="0" applyFont="1" applyBorder="1" applyAlignment="1">
      <alignment vertical="center"/>
    </xf>
    <xf numFmtId="0" fontId="10" fillId="0" borderId="2" xfId="0" applyFont="1" applyBorder="1" applyAlignment="1">
      <alignment horizontal="left" wrapText="1"/>
    </xf>
    <xf numFmtId="0" fontId="10" fillId="0" borderId="3" xfId="0" applyFont="1" applyBorder="1" applyAlignment="1">
      <alignment horizontal="left" wrapText="1"/>
    </xf>
    <xf numFmtId="0" fontId="10" fillId="0" borderId="4" xfId="0" applyFont="1" applyBorder="1" applyAlignment="1">
      <alignment horizontal="left" wrapText="1"/>
    </xf>
    <xf numFmtId="0" fontId="10" fillId="0" borderId="9" xfId="0" applyFont="1" applyBorder="1" applyAlignment="1">
      <alignment horizontal="left" vertical="center"/>
    </xf>
    <xf numFmtId="0" fontId="10" fillId="2" borderId="2" xfId="0" applyFont="1" applyFill="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4" borderId="8" xfId="0" applyFont="1" applyFill="1" applyBorder="1" applyAlignment="1">
      <alignment vertical="center"/>
    </xf>
    <xf numFmtId="0" fontId="10" fillId="0" borderId="7" xfId="0" applyFont="1" applyBorder="1" applyAlignment="1">
      <alignment vertical="center"/>
    </xf>
    <xf numFmtId="0" fontId="10" fillId="0" borderId="2" xfId="0" applyFont="1" applyBorder="1"/>
    <xf numFmtId="0" fontId="10" fillId="0" borderId="4" xfId="0" applyFont="1" applyBorder="1"/>
    <xf numFmtId="0" fontId="17" fillId="3" borderId="0" xfId="0" applyFont="1" applyFill="1" applyAlignment="1">
      <alignment horizontal="left" vertical="top"/>
    </xf>
    <xf numFmtId="0" fontId="17" fillId="0" borderId="0" xfId="0" applyFont="1" applyAlignment="1">
      <alignment vertical="top"/>
    </xf>
    <xf numFmtId="0" fontId="17" fillId="3" borderId="0" xfId="0" applyFont="1" applyFill="1"/>
    <xf numFmtId="0" fontId="17" fillId="0" borderId="0" xfId="0" applyFont="1"/>
    <xf numFmtId="0" fontId="12" fillId="3" borderId="2" xfId="0" applyFont="1" applyFill="1" applyBorder="1" applyAlignment="1">
      <alignment vertical="center"/>
    </xf>
    <xf numFmtId="0" fontId="10" fillId="0" borderId="3" xfId="0" applyFont="1" applyBorder="1"/>
    <xf numFmtId="0" fontId="12" fillId="3" borderId="2" xfId="0" applyFont="1" applyFill="1" applyBorder="1" applyAlignment="1">
      <alignment vertical="center" wrapText="1" shrinkToFit="1"/>
    </xf>
    <xf numFmtId="0" fontId="10" fillId="0" borderId="3" xfId="0" applyFont="1" applyBorder="1" applyAlignment="1">
      <alignment vertical="center" wrapText="1" shrinkToFit="1"/>
    </xf>
    <xf numFmtId="0" fontId="10" fillId="0" borderId="4" xfId="0" applyFont="1" applyBorder="1" applyAlignment="1">
      <alignment vertical="center" wrapText="1" shrinkToFit="1"/>
    </xf>
    <xf numFmtId="0" fontId="17" fillId="0" borderId="0" xfId="0" applyFont="1" applyAlignment="1">
      <alignment horizontal="left" vertical="top"/>
    </xf>
    <xf numFmtId="166" fontId="17" fillId="0" borderId="0" xfId="0" applyNumberFormat="1" applyFont="1" applyAlignment="1">
      <alignment horizontal="left" vertical="top"/>
    </xf>
    <xf numFmtId="0" fontId="13" fillId="16" borderId="0" xfId="0" applyFont="1" applyFill="1" applyAlignment="1">
      <alignment vertical="center"/>
    </xf>
    <xf numFmtId="0" fontId="13" fillId="0" borderId="0" xfId="0" applyFont="1" applyAlignment="1">
      <alignment vertical="center"/>
    </xf>
    <xf numFmtId="0" fontId="17" fillId="2" borderId="0" xfId="0" applyFont="1" applyFill="1" applyAlignment="1">
      <alignment horizontal="center" vertical="center" wrapText="1"/>
    </xf>
    <xf numFmtId="0" fontId="30" fillId="25" borderId="0" xfId="0" applyFont="1" applyFill="1"/>
    <xf numFmtId="0" fontId="17" fillId="2" borderId="6" xfId="0" applyFont="1" applyFill="1" applyBorder="1" applyAlignment="1">
      <alignment horizontal="center" vertical="center" wrapText="1"/>
    </xf>
    <xf numFmtId="0" fontId="10" fillId="3" borderId="3" xfId="0" applyFont="1" applyFill="1" applyBorder="1" applyAlignment="1" applyProtection="1">
      <alignment horizontal="left" vertical="center"/>
      <protection locked="0"/>
    </xf>
    <xf numFmtId="0" fontId="10" fillId="3" borderId="4" xfId="0" applyFont="1" applyFill="1" applyBorder="1" applyAlignment="1" applyProtection="1">
      <alignment horizontal="left" vertical="center"/>
      <protection locked="0"/>
    </xf>
    <xf numFmtId="0" fontId="10" fillId="4" borderId="0" xfId="0" applyFont="1" applyFill="1" applyAlignment="1" applyProtection="1">
      <alignment horizontal="left" vertical="center" wrapText="1"/>
      <protection locked="0"/>
    </xf>
    <xf numFmtId="0" fontId="8" fillId="3" borderId="3" xfId="2" applyFill="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9" fillId="2" borderId="0" xfId="0" applyFont="1" applyFill="1" applyAlignment="1">
      <alignment horizontal="left" vertical="center" wrapText="1"/>
    </xf>
    <xf numFmtId="0" fontId="10" fillId="4" borderId="0" xfId="0" applyFont="1" applyFill="1" applyAlignment="1">
      <alignment horizontal="left" vertical="center" wrapText="1"/>
    </xf>
    <xf numFmtId="0" fontId="10" fillId="4" borderId="0" xfId="0" applyFont="1" applyFill="1" applyAlignment="1">
      <alignment horizontal="left" vertical="center"/>
    </xf>
    <xf numFmtId="0" fontId="16" fillId="20" borderId="15" xfId="0" applyFont="1" applyFill="1" applyBorder="1"/>
    <xf numFmtId="0" fontId="16" fillId="20" borderId="2" xfId="0" applyFont="1" applyFill="1" applyBorder="1"/>
    <xf numFmtId="0" fontId="16" fillId="20" borderId="3" xfId="0" applyFont="1" applyFill="1" applyBorder="1"/>
    <xf numFmtId="0" fontId="16" fillId="20" borderId="4" xfId="0" applyFont="1" applyFill="1" applyBorder="1"/>
    <xf numFmtId="0" fontId="29" fillId="19" borderId="0" xfId="0" applyFont="1" applyFill="1" applyAlignment="1">
      <alignment vertical="center" wrapText="1"/>
    </xf>
    <xf numFmtId="0" fontId="10" fillId="3" borderId="2" xfId="0" applyFont="1" applyFill="1" applyBorder="1" applyAlignment="1">
      <alignment vertical="center" wrapText="1"/>
    </xf>
    <xf numFmtId="0" fontId="10" fillId="0" borderId="4" xfId="0" applyFont="1" applyBorder="1" applyAlignment="1">
      <alignment vertical="center" wrapText="1"/>
    </xf>
  </cellXfs>
  <cellStyles count="3">
    <cellStyle name="Currency" xfId="1" builtinId="4"/>
    <cellStyle name="Hyperlink" xfId="2" builtinId="8"/>
    <cellStyle name="Normal" xfId="0" builtinId="0"/>
  </cellStyles>
  <dxfs count="19">
    <dxf>
      <font>
        <color theme="0"/>
      </font>
    </dxf>
    <dxf>
      <font>
        <color theme="0"/>
      </font>
    </dxf>
    <dxf>
      <font>
        <color theme="0"/>
      </font>
    </dxf>
    <dxf>
      <font>
        <color theme="0"/>
      </font>
    </dxf>
    <dxf>
      <font>
        <color theme="0"/>
      </font>
    </dxf>
    <dxf>
      <font>
        <color theme="0"/>
      </font>
    </dxf>
    <dxf>
      <numFmt numFmtId="175" formatCode="&quot;Not Offered&quot;;&quot;Not Offered&quot;;&quot;Not Offered&quot;;&quot;Not Offered&quot;"/>
    </dxf>
    <dxf>
      <font>
        <sz val="11"/>
        <name val="Aptos Narrow"/>
      </font>
      <numFmt numFmtId="165" formatCode="&quot;$&quot;#,##0"/>
      <alignment vertical="center" wrapText="1"/>
    </dxf>
    <dxf>
      <font>
        <sz val="11"/>
        <name val="Aptos Narrow"/>
      </font>
      <alignment vertical="center" wrapText="1"/>
    </dxf>
    <dxf>
      <border outline="0">
        <left style="thin">
          <color theme="4" tint="0.39997558519241921"/>
        </left>
        <right style="thin">
          <color theme="4" tint="0.39997558519241921"/>
        </right>
        <top style="thin">
          <color theme="4" tint="0.39997558519241921"/>
        </top>
        <bottom style="thin">
          <color theme="4" tint="0.39997558519241921"/>
        </bottom>
      </border>
    </dxf>
    <dxf>
      <font>
        <sz val="11"/>
        <name val="Aptos Narrow"/>
      </font>
      <alignment vertical="center" wrapText="1"/>
    </dxf>
    <dxf>
      <font>
        <sz val="11"/>
        <name val="Aptos Narrow"/>
      </font>
      <alignment vertical="center" wrapText="1"/>
    </dxf>
    <dxf>
      <font>
        <b val="0"/>
        <i val="0"/>
        <strike val="0"/>
        <condense val="0"/>
        <extend val="0"/>
        <outline val="0"/>
        <shadow val="0"/>
        <u val="none"/>
        <vertAlign val="baseline"/>
        <sz val="11"/>
        <color auto="1"/>
        <name val="Aptos Narrow"/>
        <scheme val="none"/>
      </font>
      <fill>
        <patternFill patternType="none">
          <fgColor indexed="64"/>
          <bgColor indexed="65"/>
        </patternFill>
      </fill>
      <alignment horizontal="center" vertical="center" textRotation="0" wrapText="1" indent="0" justifyLastLine="0" shrinkToFit="0" readingOrder="0"/>
    </dxf>
    <dxf>
      <font>
        <sz val="11"/>
        <name val="Aptos Narrow"/>
      </font>
      <alignment vertical="center" wrapText="1"/>
    </dxf>
    <dxf>
      <font>
        <sz val="11"/>
        <name val="Aptos Narrow"/>
      </font>
      <alignment vertical="center" wrapText="1"/>
    </dxf>
    <dxf>
      <font>
        <sz val="11"/>
        <name val="Aptos Narrow"/>
      </font>
      <alignment vertical="center" wrapText="1"/>
    </dxf>
    <dxf>
      <font>
        <b val="0"/>
        <i val="0"/>
        <strike val="0"/>
        <condense val="0"/>
        <extend val="0"/>
        <outline val="0"/>
        <shadow val="0"/>
        <u val="none"/>
        <vertAlign val="baseline"/>
        <sz val="11"/>
        <color auto="1"/>
        <name val="Aptos Narrow"/>
        <scheme val="none"/>
      </font>
      <numFmt numFmtId="30" formatCode="@"/>
      <alignment horizontal="right" vertical="center" textRotation="0" wrapText="1" indent="0" justifyLastLine="0" shrinkToFit="0" readingOrder="0"/>
    </dxf>
    <dxf>
      <font>
        <b val="0"/>
        <i val="0"/>
        <strike val="0"/>
        <condense val="0"/>
        <extend val="0"/>
        <outline val="0"/>
        <shadow val="0"/>
        <u val="none"/>
        <vertAlign val="baseline"/>
        <sz val="11"/>
        <color auto="1"/>
        <name val="Aptos Narrow"/>
        <scheme val="none"/>
      </font>
      <alignment horizontal="right" vertical="center" textRotation="0" wrapText="1" indent="0" justifyLastLine="0" shrinkToFit="0" readingOrder="0"/>
    </dxf>
    <dxf>
      <font>
        <b/>
        <i val="0"/>
        <strike val="0"/>
        <condense val="0"/>
        <extend val="0"/>
        <outline val="0"/>
        <shadow val="0"/>
        <u val="none"/>
        <vertAlign val="baseline"/>
        <sz val="11"/>
        <color auto="1"/>
        <name val="Aptos Narrow"/>
        <scheme val="none"/>
      </font>
      <alignment vertical="center" wrapText="1"/>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8</xdr:col>
      <xdr:colOff>11975</xdr:colOff>
      <xdr:row>2</xdr:row>
      <xdr:rowOff>23590</xdr:rowOff>
    </xdr:from>
    <xdr:to>
      <xdr:col>10</xdr:col>
      <xdr:colOff>638991</xdr:colOff>
      <xdr:row>6</xdr:row>
      <xdr:rowOff>112123</xdr:rowOff>
    </xdr:to>
    <xdr:pic>
      <xdr:nvPicPr>
        <xdr:cNvPr id="3" name="Picture 2">
          <a:extLst>
            <a:ext uri="{FF2B5EF4-FFF2-40B4-BE49-F238E27FC236}">
              <a16:creationId xmlns:a16="http://schemas.microsoft.com/office/drawing/2014/main" id="{7648C66B-7FE9-F17A-AE4E-DDDDBF722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5035" y="564610"/>
          <a:ext cx="2387236" cy="820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571018</xdr:colOff>
      <xdr:row>7</xdr:row>
      <xdr:rowOff>93344</xdr:rowOff>
    </xdr:from>
    <xdr:to>
      <xdr:col>10</xdr:col>
      <xdr:colOff>619459</xdr:colOff>
      <xdr:row>10</xdr:row>
      <xdr:rowOff>17989</xdr:rowOff>
    </xdr:to>
    <xdr:pic>
      <xdr:nvPicPr>
        <xdr:cNvPr id="4" name="Picture 3">
          <a:extLst>
            <a:ext uri="{FF2B5EF4-FFF2-40B4-BE49-F238E27FC236}">
              <a16:creationId xmlns:a16="http://schemas.microsoft.com/office/drawing/2014/main" id="{83FF3784-1A12-4067-B1B0-22C2AA40B1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14078" y="1548764"/>
          <a:ext cx="1808661" cy="473285"/>
        </a:xfrm>
        <a:prstGeom prst="rect">
          <a:avLst/>
        </a:prstGeom>
      </xdr:spPr>
    </xdr:pic>
    <xdr:clientData/>
  </xdr:twoCellAnchor>
  <xdr:oneCellAnchor>
    <xdr:from>
      <xdr:col>8</xdr:col>
      <xdr:colOff>129541</xdr:colOff>
      <xdr:row>11</xdr:row>
      <xdr:rowOff>137160</xdr:rowOff>
    </xdr:from>
    <xdr:ext cx="2385059" cy="4366260"/>
    <xdr:sp macro="" textlink="">
      <xdr:nvSpPr>
        <xdr:cNvPr id="2" name="TextBox 1">
          <a:extLst>
            <a:ext uri="{FF2B5EF4-FFF2-40B4-BE49-F238E27FC236}">
              <a16:creationId xmlns:a16="http://schemas.microsoft.com/office/drawing/2014/main" id="{6FBAEB31-B70C-1AAD-3F8B-D1F2F8B30D7A}"/>
            </a:ext>
            <a:ext uri="{147F2762-F138-4A5C-976F-8EAC2B608ADB}">
              <a16:predDERef xmlns:a16="http://schemas.microsoft.com/office/drawing/2014/main" pred="{83FF3784-1A12-4067-B1B0-22C2AA40B12A}"/>
            </a:ext>
          </a:extLst>
        </xdr:cNvPr>
        <xdr:cNvSpPr txBox="1"/>
      </xdr:nvSpPr>
      <xdr:spPr>
        <a:xfrm>
          <a:off x="7338061" y="2148840"/>
          <a:ext cx="2385059" cy="43662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100" b="1" i="0">
              <a:solidFill>
                <a:srgbClr val="FF0000"/>
              </a:solidFill>
              <a:latin typeface="+mn-lt"/>
              <a:ea typeface="+mn-lt"/>
              <a:cs typeface="+mn-lt"/>
            </a:rPr>
            <a:t>Premium Estimate Disclaimer:</a:t>
          </a:r>
          <a:r>
            <a:rPr lang="en-US" sz="1100" b="0" i="0">
              <a:solidFill>
                <a:srgbClr val="FF0000"/>
              </a:solidFill>
              <a:latin typeface="+mn-lt"/>
              <a:ea typeface="+mn-lt"/>
              <a:cs typeface="+mn-lt"/>
            </a:rPr>
            <a:t> </a:t>
          </a:r>
          <a:r>
            <a:rPr lang="en-US" sz="1100" b="0" i="0">
              <a:solidFill>
                <a:schemeClr val="tx1"/>
              </a:solidFill>
              <a:latin typeface="+mn-lt"/>
              <a:ea typeface="+mn-lt"/>
              <a:cs typeface="+mn-lt"/>
            </a:rPr>
            <a:t>This quoting tool is provided solely for sales and illustrative purposes. </a:t>
          </a:r>
        </a:p>
        <a:p>
          <a:pPr marL="0" indent="0"/>
          <a:endParaRPr lang="en-US" sz="1100" b="0" i="0">
            <a:solidFill>
              <a:schemeClr val="tx1"/>
            </a:solidFill>
            <a:latin typeface="+mn-lt"/>
            <a:ea typeface="+mn-lt"/>
            <a:cs typeface="+mn-lt"/>
          </a:endParaRPr>
        </a:p>
        <a:p>
          <a:pPr marL="0" indent="0"/>
          <a:r>
            <a:rPr lang="en-US" sz="1100" b="0" i="0">
              <a:solidFill>
                <a:schemeClr val="tx1"/>
              </a:solidFill>
              <a:latin typeface="+mn-lt"/>
              <a:ea typeface="+mn-lt"/>
              <a:cs typeface="+mn-lt"/>
            </a:rPr>
            <a:t>It does not constitute an offer, binder, contract, or guarantee of coverage, eligibility, benefits, rates, or final premium. Estimates are based on the information entered and rates available at the time of quoting. </a:t>
          </a:r>
        </a:p>
        <a:p>
          <a:pPr marL="0" indent="0"/>
          <a:endParaRPr lang="en-US" sz="1100" b="0" i="0">
            <a:solidFill>
              <a:schemeClr val="tx1"/>
            </a:solidFill>
            <a:latin typeface="+mn-lt"/>
            <a:ea typeface="+mn-lt"/>
            <a:cs typeface="+mn-lt"/>
          </a:endParaRPr>
        </a:p>
        <a:p>
          <a:pPr marL="0" indent="0"/>
          <a:r>
            <a:rPr lang="en-US" sz="1100" b="0" i="0">
              <a:solidFill>
                <a:schemeClr val="tx1"/>
              </a:solidFill>
              <a:latin typeface="+mn-lt"/>
              <a:ea typeface="+mn-lt"/>
              <a:cs typeface="+mn-lt"/>
            </a:rPr>
            <a:t>Actual billed premiums may vary due to rounding, final enrollment data, eligibility or underwriting review, coverage changes, effective dates, rate updates, or carrier billing calculations. </a:t>
          </a:r>
        </a:p>
        <a:p>
          <a:pPr marL="0" indent="0"/>
          <a:endParaRPr lang="en-US" sz="1100" b="0" i="0">
            <a:solidFill>
              <a:schemeClr val="tx1"/>
            </a:solidFill>
            <a:latin typeface="+mn-lt"/>
            <a:ea typeface="+mn-lt"/>
            <a:cs typeface="+mn-lt"/>
          </a:endParaRPr>
        </a:p>
        <a:p>
          <a:pPr marL="0" indent="0"/>
          <a:r>
            <a:rPr lang="en-US" sz="1100" b="0" i="0">
              <a:solidFill>
                <a:schemeClr val="tx1"/>
              </a:solidFill>
              <a:latin typeface="+mn-lt"/>
              <a:ea typeface="+mn-lt"/>
              <a:cs typeface="+mn-lt"/>
            </a:rPr>
            <a:t>Coverage and final premiums are subject to carrier approval and the terms of the issued policy or certificate, which control in the event of any discrepancy.</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139850</xdr:colOff>
      <xdr:row>0</xdr:row>
      <xdr:rowOff>163606</xdr:rowOff>
    </xdr:from>
    <xdr:to>
      <xdr:col>3</xdr:col>
      <xdr:colOff>691563</xdr:colOff>
      <xdr:row>5</xdr:row>
      <xdr:rowOff>92903</xdr:rowOff>
    </xdr:to>
    <xdr:pic>
      <xdr:nvPicPr>
        <xdr:cNvPr id="2" name="Picture 1">
          <a:extLst>
            <a:ext uri="{FF2B5EF4-FFF2-40B4-BE49-F238E27FC236}">
              <a16:creationId xmlns:a16="http://schemas.microsoft.com/office/drawing/2014/main" id="{3EF4E065-DD54-4D2D-B5F2-28F8B73F65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50" y="163606"/>
          <a:ext cx="2375134" cy="8436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273838</xdr:colOff>
      <xdr:row>1</xdr:row>
      <xdr:rowOff>116205</xdr:rowOff>
    </xdr:from>
    <xdr:to>
      <xdr:col>5</xdr:col>
      <xdr:colOff>1077556</xdr:colOff>
      <xdr:row>4</xdr:row>
      <xdr:rowOff>40850</xdr:rowOff>
    </xdr:to>
    <xdr:pic>
      <xdr:nvPicPr>
        <xdr:cNvPr id="6" name="Picture 5">
          <a:extLst>
            <a:ext uri="{FF2B5EF4-FFF2-40B4-BE49-F238E27FC236}">
              <a16:creationId xmlns:a16="http://schemas.microsoft.com/office/drawing/2014/main" id="{A800E209-6B8A-4B1A-9EA2-44F16E6C9E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7998" y="299085"/>
          <a:ext cx="1808661" cy="4732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67500</xdr:colOff>
      <xdr:row>4</xdr:row>
      <xdr:rowOff>128538</xdr:rowOff>
    </xdr:to>
    <xdr:pic>
      <xdr:nvPicPr>
        <xdr:cNvPr id="3" name="Picture 2">
          <a:extLst>
            <a:ext uri="{FF2B5EF4-FFF2-40B4-BE49-F238E27FC236}">
              <a16:creationId xmlns:a16="http://schemas.microsoft.com/office/drawing/2014/main" id="{302C6B59-C773-44BA-8510-3847566BCF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2371996" cy="820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418307</xdr:colOff>
      <xdr:row>1</xdr:row>
      <xdr:rowOff>46038</xdr:rowOff>
    </xdr:from>
    <xdr:to>
      <xdr:col>8</xdr:col>
      <xdr:colOff>109243</xdr:colOff>
      <xdr:row>3</xdr:row>
      <xdr:rowOff>153563</xdr:rowOff>
    </xdr:to>
    <xdr:pic>
      <xdr:nvPicPr>
        <xdr:cNvPr id="2" name="Picture 1">
          <a:extLst>
            <a:ext uri="{FF2B5EF4-FFF2-40B4-BE49-F238E27FC236}">
              <a16:creationId xmlns:a16="http://schemas.microsoft.com/office/drawing/2014/main" id="{977BF06D-0C96-4D82-BE90-9D87508561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75807" y="236538"/>
          <a:ext cx="1802311" cy="4732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693420</xdr:colOff>
      <xdr:row>2</xdr:row>
      <xdr:rowOff>175260</xdr:rowOff>
    </xdr:from>
    <xdr:to>
      <xdr:col>9</xdr:col>
      <xdr:colOff>388891</xdr:colOff>
      <xdr:row>7</xdr:row>
      <xdr:rowOff>71388</xdr:rowOff>
    </xdr:to>
    <xdr:pic>
      <xdr:nvPicPr>
        <xdr:cNvPr id="2" name="Picture 1">
          <a:extLst>
            <a:ext uri="{FF2B5EF4-FFF2-40B4-BE49-F238E27FC236}">
              <a16:creationId xmlns:a16="http://schemas.microsoft.com/office/drawing/2014/main" id="{E377AA4A-943F-4827-BE49-F5023C6027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0" y="541020"/>
          <a:ext cx="2370091" cy="820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284957</xdr:colOff>
      <xdr:row>7</xdr:row>
      <xdr:rowOff>173673</xdr:rowOff>
    </xdr:from>
    <xdr:to>
      <xdr:col>9</xdr:col>
      <xdr:colOff>304188</xdr:colOff>
      <xdr:row>10</xdr:row>
      <xdr:rowOff>98318</xdr:rowOff>
    </xdr:to>
    <xdr:pic>
      <xdr:nvPicPr>
        <xdr:cNvPr id="3" name="Picture 2">
          <a:extLst>
            <a:ext uri="{FF2B5EF4-FFF2-40B4-BE49-F238E27FC236}">
              <a16:creationId xmlns:a16="http://schemas.microsoft.com/office/drawing/2014/main" id="{FCF8113F-8E78-411B-9354-342185A392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50477" y="1453833"/>
          <a:ext cx="1802311" cy="4732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777240</xdr:colOff>
      <xdr:row>3</xdr:row>
      <xdr:rowOff>30480</xdr:rowOff>
    </xdr:from>
    <xdr:to>
      <xdr:col>9</xdr:col>
      <xdr:colOff>472711</xdr:colOff>
      <xdr:row>7</xdr:row>
      <xdr:rowOff>90438</xdr:rowOff>
    </xdr:to>
    <xdr:pic>
      <xdr:nvPicPr>
        <xdr:cNvPr id="2" name="Picture 1">
          <a:extLst>
            <a:ext uri="{FF2B5EF4-FFF2-40B4-BE49-F238E27FC236}">
              <a16:creationId xmlns:a16="http://schemas.microsoft.com/office/drawing/2014/main" id="{6743D5BB-34EF-4F70-A3A4-2B93CC4D10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 y="579120"/>
          <a:ext cx="2370091" cy="820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330677</xdr:colOff>
      <xdr:row>8</xdr:row>
      <xdr:rowOff>135573</xdr:rowOff>
    </xdr:from>
    <xdr:to>
      <xdr:col>9</xdr:col>
      <xdr:colOff>349908</xdr:colOff>
      <xdr:row>11</xdr:row>
      <xdr:rowOff>31643</xdr:rowOff>
    </xdr:to>
    <xdr:pic>
      <xdr:nvPicPr>
        <xdr:cNvPr id="3" name="Picture 2">
          <a:extLst>
            <a:ext uri="{FF2B5EF4-FFF2-40B4-BE49-F238E27FC236}">
              <a16:creationId xmlns:a16="http://schemas.microsoft.com/office/drawing/2014/main" id="{F8D38F9D-184B-4EA2-AD29-5297C20C17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2397" y="1598613"/>
          <a:ext cx="1802311" cy="4732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yfyi-my.sharepoint.com/grprofiles01/Desktop$/Users/Customer/Downloads/LFG_DRAFT_xls%20file%2004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efit options"/>
      <sheetName val="census"/>
      <sheetName val="summary page"/>
      <sheetName val="voluntary life"/>
      <sheetName val="voluntary life sheet"/>
      <sheetName val="census age lookup"/>
      <sheetName val="summary lookup"/>
      <sheetName val="Sheet1"/>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F75A16-B31C-4461-9C93-DC1583E80675}" name="Table1" displayName="Table1" ref="C10:C16" totalsRowShown="0" headerRowDxfId="18" dataDxfId="17">
  <autoFilter ref="C10:C16" xr:uid="{0FF75A16-B31C-4461-9C93-DC1583E80675}"/>
  <tableColumns count="1">
    <tableColumn id="1" xr3:uid="{AD6BF26C-643D-4240-A732-C6ADD13F382A}" name="Life/ADD"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BD400A-5003-4083-BD79-2BE54DE959C6}" name="Table3" displayName="Table3" ref="M10:N18" totalsRowShown="0" headerRowDxfId="15" dataDxfId="14">
  <autoFilter ref="M10:N18" xr:uid="{E5BD400A-5003-4083-BD79-2BE54DE959C6}"/>
  <tableColumns count="2">
    <tableColumn id="1" xr3:uid="{F9722D77-2F94-4282-BC2F-A2710450C0AB}" name="Column1" dataDxfId="13"/>
    <tableColumn id="2" xr3:uid="{195653F1-DE6E-423B-93E7-0B6A879D33D5}" name="STD"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A2F4E0F-C638-4B0C-AE54-9FA7BB0ECD0D}" name="Table4" displayName="Table4" ref="J11:K16" totalsRowShown="0" headerRowDxfId="11" dataDxfId="10" tableBorderDxfId="9">
  <autoFilter ref="J11:K16" xr:uid="{CA2F4E0F-C638-4B0C-AE54-9FA7BB0ECD0D}"/>
  <tableColumns count="2">
    <tableColumn id="1" xr3:uid="{08C72152-46B2-4EEE-B07B-DEBE2414C99E}" name="A" dataDxfId="8"/>
    <tableColumn id="2" xr3:uid="{F353D38B-2F61-4211-9A1D-3FBBEB8EC754}" name="1x BAE to $100,000"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158"/>
  <sheetViews>
    <sheetView showGridLines="0" zoomScale="90" zoomScaleNormal="90" zoomScaleSheetLayoutView="67" workbookViewId="0">
      <selection activeCell="C18" sqref="C18"/>
    </sheetView>
  </sheetViews>
  <sheetFormatPr defaultColWidth="9.109375" defaultRowHeight="14.4" x14ac:dyDescent="0.3"/>
  <cols>
    <col min="1" max="1" width="3.33203125" style="27" customWidth="1"/>
    <col min="2" max="2" width="20.88671875" style="27" customWidth="1"/>
    <col min="3" max="4" width="15.21875" style="27" customWidth="1"/>
    <col min="5" max="5" width="19.6640625" style="27" bestFit="1" customWidth="1"/>
    <col min="6" max="6" width="10.33203125" style="27" bestFit="1" customWidth="1"/>
    <col min="7" max="7" width="10.33203125" style="27" customWidth="1"/>
    <col min="8" max="8" width="10.109375" style="27" bestFit="1" customWidth="1"/>
    <col min="9" max="9" width="15.6640625" style="27" bestFit="1" customWidth="1"/>
    <col min="10" max="12" width="10.33203125" style="27" customWidth="1"/>
    <col min="13" max="16384" width="9.109375" style="27"/>
  </cols>
  <sheetData>
    <row r="1" spans="1:22" s="36" customFormat="1" x14ac:dyDescent="0.3">
      <c r="A1" s="206" t="s">
        <v>0</v>
      </c>
      <c r="B1" s="206"/>
      <c r="C1" s="206"/>
      <c r="D1" s="207"/>
      <c r="E1" s="207"/>
      <c r="F1" s="207"/>
      <c r="G1" s="207"/>
      <c r="H1" s="207"/>
      <c r="I1" s="207"/>
      <c r="J1" s="207"/>
      <c r="K1" s="207"/>
      <c r="L1" s="207"/>
      <c r="M1" s="208"/>
      <c r="N1" s="208"/>
      <c r="O1" s="208"/>
      <c r="P1" s="208"/>
      <c r="Q1" s="208"/>
      <c r="R1" s="208"/>
      <c r="S1" s="208"/>
      <c r="T1" s="208"/>
      <c r="U1" s="208"/>
      <c r="V1" s="208"/>
    </row>
    <row r="2" spans="1:22" x14ac:dyDescent="0.3">
      <c r="A2" s="209"/>
      <c r="B2" s="210"/>
      <c r="C2" s="209"/>
      <c r="D2" s="209"/>
      <c r="E2" s="209"/>
      <c r="F2" s="209"/>
      <c r="G2" s="209"/>
      <c r="H2" s="209"/>
      <c r="I2" s="209"/>
      <c r="J2" s="209"/>
      <c r="K2" s="209"/>
      <c r="L2" s="209"/>
      <c r="M2" s="211"/>
      <c r="N2" s="211"/>
      <c r="O2" s="211"/>
      <c r="P2" s="211"/>
      <c r="Q2" s="211"/>
      <c r="R2" s="211"/>
      <c r="S2" s="211"/>
      <c r="T2" s="211"/>
      <c r="U2" s="211"/>
      <c r="V2" s="211"/>
    </row>
    <row r="3" spans="1:22" s="37" customFormat="1" x14ac:dyDescent="0.3">
      <c r="A3" s="210"/>
      <c r="B3" s="212" t="s">
        <v>1</v>
      </c>
      <c r="C3" s="419"/>
      <c r="D3" s="419"/>
      <c r="E3" s="419"/>
      <c r="F3" s="419"/>
      <c r="G3" s="420"/>
      <c r="H3" s="210"/>
      <c r="I3" s="210"/>
      <c r="J3" s="210"/>
      <c r="K3" s="210"/>
      <c r="L3" s="210"/>
      <c r="M3" s="213"/>
      <c r="N3" s="213"/>
      <c r="O3" s="213"/>
      <c r="P3" s="213"/>
      <c r="Q3" s="213"/>
      <c r="R3" s="213"/>
      <c r="S3" s="213"/>
      <c r="T3" s="213"/>
      <c r="U3" s="213"/>
      <c r="V3" s="213"/>
    </row>
    <row r="4" spans="1:22" s="37" customFormat="1" x14ac:dyDescent="0.3">
      <c r="A4" s="210"/>
      <c r="B4" s="212" t="s">
        <v>2</v>
      </c>
      <c r="C4" s="422"/>
      <c r="D4" s="423"/>
      <c r="E4" s="423"/>
      <c r="F4" s="423"/>
      <c r="G4" s="424"/>
      <c r="H4" s="210"/>
      <c r="I4" s="210"/>
      <c r="J4" s="210"/>
      <c r="K4" s="210"/>
      <c r="L4" s="210"/>
      <c r="M4" s="213"/>
      <c r="N4" s="213"/>
      <c r="O4" s="213"/>
      <c r="P4" s="213"/>
      <c r="Q4" s="213"/>
      <c r="R4" s="213"/>
      <c r="S4" s="213"/>
      <c r="T4" s="213"/>
      <c r="U4" s="213"/>
      <c r="V4" s="213"/>
    </row>
    <row r="5" spans="1:22" s="37" customFormat="1" x14ac:dyDescent="0.3">
      <c r="A5" s="210"/>
      <c r="B5" s="212" t="s">
        <v>3</v>
      </c>
      <c r="C5" s="419"/>
      <c r="D5" s="423"/>
      <c r="E5" s="423"/>
      <c r="F5" s="423"/>
      <c r="G5" s="424"/>
      <c r="H5" s="210"/>
      <c r="I5" s="210"/>
      <c r="J5" s="210"/>
      <c r="K5" s="210"/>
      <c r="L5" s="210"/>
      <c r="M5" s="213"/>
      <c r="N5" s="213"/>
      <c r="O5" s="213"/>
      <c r="P5" s="213"/>
      <c r="Q5" s="213"/>
      <c r="R5" s="213"/>
      <c r="S5" s="213"/>
      <c r="T5" s="213"/>
      <c r="U5" s="213"/>
      <c r="V5" s="213"/>
    </row>
    <row r="6" spans="1:22" s="37" customFormat="1" x14ac:dyDescent="0.3">
      <c r="A6" s="210"/>
      <c r="B6" s="212" t="s">
        <v>4</v>
      </c>
      <c r="C6" s="419"/>
      <c r="D6" s="419"/>
      <c r="E6" s="419"/>
      <c r="F6" s="419"/>
      <c r="G6" s="420"/>
      <c r="H6" s="210"/>
      <c r="I6" s="210"/>
      <c r="J6" s="210"/>
      <c r="K6" s="210"/>
      <c r="L6" s="210"/>
      <c r="M6" s="213"/>
      <c r="N6" s="213"/>
      <c r="O6" s="213"/>
      <c r="P6" s="213"/>
      <c r="Q6" s="213"/>
      <c r="R6" s="213"/>
      <c r="S6" s="213"/>
      <c r="T6" s="213"/>
      <c r="U6" s="213"/>
      <c r="V6" s="213"/>
    </row>
    <row r="7" spans="1:22" s="37" customFormat="1" x14ac:dyDescent="0.3">
      <c r="A7" s="210"/>
      <c r="B7" s="212" t="s">
        <v>5</v>
      </c>
      <c r="C7" s="419"/>
      <c r="D7" s="423"/>
      <c r="E7" s="423"/>
      <c r="F7" s="423"/>
      <c r="G7" s="424"/>
      <c r="H7" s="210"/>
      <c r="I7" s="210"/>
      <c r="J7" s="210"/>
      <c r="K7" s="210"/>
      <c r="L7" s="210"/>
      <c r="M7" s="213"/>
      <c r="N7" s="213"/>
      <c r="O7" s="213"/>
      <c r="P7" s="213"/>
      <c r="Q7" s="213"/>
      <c r="R7" s="213"/>
      <c r="S7" s="213"/>
      <c r="T7" s="213"/>
      <c r="U7" s="213"/>
      <c r="V7" s="213"/>
    </row>
    <row r="8" spans="1:22" s="37" customFormat="1" x14ac:dyDescent="0.3">
      <c r="A8" s="210"/>
      <c r="B8" s="212" t="s">
        <v>6</v>
      </c>
      <c r="C8" s="422"/>
      <c r="D8" s="423"/>
      <c r="E8" s="423"/>
      <c r="F8" s="423"/>
      <c r="G8" s="424"/>
      <c r="H8" s="210"/>
      <c r="I8" s="210"/>
      <c r="J8" s="210"/>
      <c r="K8" s="210"/>
      <c r="L8" s="210"/>
      <c r="M8" s="213"/>
      <c r="N8" s="213"/>
      <c r="O8" s="213"/>
      <c r="P8" s="213"/>
      <c r="Q8" s="213"/>
      <c r="R8" s="213"/>
      <c r="S8" s="213"/>
      <c r="T8" s="213"/>
      <c r="U8" s="213"/>
      <c r="V8" s="213"/>
    </row>
    <row r="9" spans="1:22" s="37" customFormat="1" x14ac:dyDescent="0.3">
      <c r="A9" s="210"/>
      <c r="B9" s="212" t="s">
        <v>7</v>
      </c>
      <c r="C9" s="419"/>
      <c r="D9" s="423"/>
      <c r="E9" s="423"/>
      <c r="F9" s="423"/>
      <c r="G9" s="424"/>
      <c r="H9" s="210"/>
      <c r="I9" s="210"/>
      <c r="J9" s="210"/>
      <c r="K9" s="210"/>
      <c r="L9" s="210"/>
      <c r="M9" s="213"/>
      <c r="N9" s="213"/>
      <c r="O9" s="213"/>
      <c r="P9" s="213"/>
      <c r="Q9" s="213"/>
      <c r="R9" s="213"/>
      <c r="S9" s="213"/>
      <c r="T9" s="213"/>
      <c r="U9" s="213"/>
      <c r="V9" s="213"/>
    </row>
    <row r="10" spans="1:22" x14ac:dyDescent="0.3">
      <c r="A10" s="209"/>
      <c r="B10" s="209"/>
      <c r="C10" s="209"/>
      <c r="D10" s="209"/>
      <c r="E10" s="209"/>
      <c r="F10" s="209"/>
      <c r="G10" s="209"/>
      <c r="H10" s="209"/>
      <c r="I10" s="209"/>
      <c r="J10" s="209"/>
      <c r="K10" s="209"/>
      <c r="L10" s="209"/>
      <c r="M10" s="211"/>
      <c r="N10" s="211"/>
      <c r="O10" s="211"/>
      <c r="P10" s="211"/>
      <c r="Q10" s="211"/>
      <c r="R10" s="211"/>
      <c r="S10" s="211"/>
      <c r="T10" s="211"/>
      <c r="U10" s="211"/>
      <c r="V10" s="211"/>
    </row>
    <row r="11" spans="1:22" x14ac:dyDescent="0.3">
      <c r="A11" s="209"/>
      <c r="B11" s="214" t="s">
        <v>8</v>
      </c>
      <c r="C11" s="215">
        <f ca="1">TODAY()</f>
        <v>46294</v>
      </c>
      <c r="D11" s="209"/>
      <c r="E11" s="216" t="s">
        <v>239</v>
      </c>
      <c r="F11" s="217"/>
      <c r="G11" s="353"/>
      <c r="H11" s="209"/>
      <c r="I11" s="209"/>
      <c r="J11" s="209"/>
      <c r="K11" s="209"/>
      <c r="L11" s="209"/>
      <c r="M11" s="211"/>
      <c r="N11" s="211"/>
      <c r="O11" s="211"/>
      <c r="P11" s="211"/>
      <c r="Q11" s="211"/>
      <c r="R11" s="211"/>
      <c r="S11" s="211"/>
      <c r="T11" s="211"/>
      <c r="U11" s="211"/>
      <c r="V11" s="211"/>
    </row>
    <row r="12" spans="1:22" x14ac:dyDescent="0.3">
      <c r="A12" s="209"/>
      <c r="B12" s="211"/>
      <c r="C12" s="218"/>
      <c r="D12" s="209"/>
      <c r="E12" s="209"/>
      <c r="F12" s="209"/>
      <c r="G12" s="209"/>
      <c r="H12" s="209"/>
      <c r="I12" s="209"/>
      <c r="J12" s="209"/>
      <c r="K12" s="209"/>
      <c r="L12" s="209"/>
      <c r="M12" s="211"/>
      <c r="N12" s="211"/>
      <c r="O12" s="211"/>
      <c r="P12" s="211"/>
      <c r="Q12" s="211"/>
      <c r="R12" s="211"/>
      <c r="S12" s="211"/>
      <c r="T12" s="211"/>
      <c r="U12" s="211"/>
      <c r="V12" s="211"/>
    </row>
    <row r="13" spans="1:22" ht="15" thickBot="1" x14ac:dyDescent="0.35">
      <c r="A13" s="209"/>
      <c r="B13" s="216" t="s">
        <v>19</v>
      </c>
      <c r="C13" s="228"/>
      <c r="D13" s="229"/>
      <c r="E13" s="230"/>
      <c r="F13" s="222"/>
      <c r="G13" s="209"/>
      <c r="H13" s="209"/>
      <c r="I13" s="209"/>
      <c r="J13" s="209"/>
      <c r="K13" s="209"/>
      <c r="L13" s="209"/>
      <c r="M13" s="211"/>
      <c r="N13" s="211"/>
      <c r="O13" s="211"/>
      <c r="P13" s="211"/>
      <c r="Q13" s="211"/>
      <c r="R13" s="211"/>
      <c r="S13" s="211"/>
      <c r="T13" s="211"/>
      <c r="U13" s="211"/>
      <c r="V13" s="211"/>
    </row>
    <row r="14" spans="1:22" s="37" customFormat="1" x14ac:dyDescent="0.3">
      <c r="A14" s="210"/>
      <c r="B14" s="354"/>
      <c r="C14" s="247"/>
      <c r="D14" s="213"/>
      <c r="E14" s="355"/>
      <c r="F14" s="210"/>
      <c r="G14" s="210"/>
      <c r="H14" s="210"/>
      <c r="I14" s="210"/>
      <c r="J14" s="210"/>
      <c r="K14" s="210"/>
      <c r="L14" s="210"/>
      <c r="M14" s="213"/>
      <c r="N14" s="213"/>
      <c r="O14" s="213"/>
      <c r="P14" s="213"/>
      <c r="Q14" s="213"/>
      <c r="R14" s="213"/>
      <c r="S14" s="213"/>
      <c r="T14" s="213"/>
      <c r="U14" s="213"/>
      <c r="V14" s="213"/>
    </row>
    <row r="15" spans="1:22" x14ac:dyDescent="0.3">
      <c r="A15" s="209"/>
      <c r="B15" s="219" t="s">
        <v>9</v>
      </c>
      <c r="C15" s="209"/>
      <c r="D15" s="209"/>
      <c r="E15" s="209"/>
      <c r="F15" s="209"/>
      <c r="G15" s="209"/>
      <c r="H15" s="209"/>
      <c r="I15" s="209"/>
      <c r="J15" s="209"/>
      <c r="K15" s="209"/>
      <c r="L15" s="209"/>
      <c r="M15" s="211"/>
      <c r="N15" s="211"/>
      <c r="O15" s="211"/>
      <c r="P15" s="211"/>
      <c r="Q15" s="211"/>
      <c r="R15" s="211"/>
      <c r="S15" s="211"/>
      <c r="T15" s="211"/>
      <c r="U15" s="211"/>
      <c r="V15" s="211"/>
    </row>
    <row r="16" spans="1:22" x14ac:dyDescent="0.3">
      <c r="A16" s="209"/>
      <c r="B16" s="220" t="s">
        <v>10</v>
      </c>
      <c r="C16" s="221"/>
      <c r="D16" s="221"/>
      <c r="E16" s="221"/>
      <c r="F16" s="221"/>
      <c r="G16" s="221"/>
      <c r="H16" s="209"/>
      <c r="I16" s="211"/>
      <c r="J16" s="209"/>
      <c r="K16" s="209"/>
      <c r="L16" s="209"/>
      <c r="M16" s="211"/>
      <c r="N16" s="211"/>
      <c r="O16" s="211"/>
      <c r="P16" s="211"/>
      <c r="Q16" s="211"/>
      <c r="R16" s="211"/>
      <c r="S16" s="211"/>
      <c r="T16" s="211"/>
      <c r="U16" s="211"/>
      <c r="V16" s="211"/>
    </row>
    <row r="17" spans="1:22" ht="15" thickBot="1" x14ac:dyDescent="0.35">
      <c r="A17" s="209"/>
      <c r="B17" s="222"/>
      <c r="C17" s="222"/>
      <c r="D17" s="223" t="s">
        <v>11</v>
      </c>
      <c r="E17" s="222"/>
      <c r="F17" s="222"/>
      <c r="G17" s="209"/>
      <c r="H17" s="209"/>
      <c r="I17" s="209"/>
      <c r="J17" s="209"/>
      <c r="K17" s="209"/>
      <c r="L17" s="209"/>
      <c r="M17" s="211"/>
      <c r="N17" s="211"/>
      <c r="O17" s="211"/>
      <c r="P17" s="211"/>
      <c r="Q17" s="211"/>
      <c r="R17" s="211"/>
      <c r="S17" s="211"/>
      <c r="T17" s="211"/>
      <c r="U17" s="211"/>
      <c r="V17" s="211"/>
    </row>
    <row r="18" spans="1:22" ht="15" thickBot="1" x14ac:dyDescent="0.35">
      <c r="A18" s="209"/>
      <c r="B18" s="222"/>
      <c r="C18" s="38" t="s">
        <v>11</v>
      </c>
      <c r="D18" s="224" t="s">
        <v>12</v>
      </c>
      <c r="E18" s="225" t="s">
        <v>13</v>
      </c>
      <c r="F18" s="222"/>
      <c r="G18" s="209"/>
      <c r="H18" s="209"/>
      <c r="I18" s="209"/>
      <c r="J18" s="209"/>
      <c r="K18" s="209"/>
      <c r="L18" s="209"/>
      <c r="M18" s="211"/>
      <c r="N18" s="211"/>
      <c r="O18" s="211"/>
      <c r="P18" s="211"/>
      <c r="Q18" s="211"/>
      <c r="R18" s="211"/>
      <c r="S18" s="211"/>
      <c r="T18" s="211"/>
      <c r="U18" s="211"/>
      <c r="V18" s="211"/>
    </row>
    <row r="19" spans="1:22" x14ac:dyDescent="0.3">
      <c r="A19" s="209"/>
      <c r="B19" s="222"/>
      <c r="C19" s="222"/>
      <c r="D19" s="224" t="s">
        <v>14</v>
      </c>
      <c r="E19" s="226">
        <v>10000</v>
      </c>
      <c r="F19" s="222"/>
      <c r="G19" s="209"/>
      <c r="H19" s="209"/>
      <c r="I19" s="209"/>
      <c r="J19" s="209"/>
      <c r="K19" s="209"/>
      <c r="L19" s="209"/>
      <c r="M19" s="211"/>
      <c r="N19" s="211"/>
      <c r="O19" s="211"/>
      <c r="P19" s="211"/>
      <c r="Q19" s="211"/>
      <c r="R19" s="211"/>
      <c r="S19" s="211"/>
      <c r="T19" s="211"/>
      <c r="U19" s="211"/>
      <c r="V19" s="211"/>
    </row>
    <row r="20" spans="1:22" x14ac:dyDescent="0.3">
      <c r="A20" s="209"/>
      <c r="B20" s="222"/>
      <c r="C20" s="222"/>
      <c r="D20" s="224" t="s">
        <v>15</v>
      </c>
      <c r="E20" s="226">
        <v>15000</v>
      </c>
      <c r="F20" s="222"/>
      <c r="G20" s="209"/>
      <c r="H20" s="209"/>
      <c r="I20" s="209"/>
      <c r="J20" s="209"/>
      <c r="K20" s="209"/>
      <c r="L20" s="209"/>
      <c r="M20" s="211"/>
      <c r="N20" s="211"/>
      <c r="O20" s="211"/>
      <c r="P20" s="211"/>
      <c r="Q20" s="211"/>
      <c r="R20" s="211"/>
      <c r="S20" s="211"/>
      <c r="T20" s="211"/>
      <c r="U20" s="211"/>
      <c r="V20" s="211"/>
    </row>
    <row r="21" spans="1:22" x14ac:dyDescent="0.3">
      <c r="A21" s="209"/>
      <c r="B21" s="222"/>
      <c r="C21" s="222"/>
      <c r="D21" s="224" t="s">
        <v>16</v>
      </c>
      <c r="E21" s="226">
        <v>25000</v>
      </c>
      <c r="F21" s="222"/>
      <c r="G21" s="209"/>
      <c r="H21" s="209"/>
      <c r="I21" s="209"/>
      <c r="J21" s="209"/>
      <c r="K21" s="209"/>
      <c r="L21" s="209"/>
      <c r="M21" s="211"/>
      <c r="N21" s="211"/>
      <c r="O21" s="211"/>
      <c r="P21" s="211"/>
      <c r="Q21" s="211"/>
      <c r="R21" s="211"/>
      <c r="S21" s="211"/>
      <c r="T21" s="211"/>
      <c r="U21" s="211"/>
      <c r="V21" s="211"/>
    </row>
    <row r="22" spans="1:22" x14ac:dyDescent="0.3">
      <c r="A22" s="209"/>
      <c r="B22" s="222"/>
      <c r="C22" s="222"/>
      <c r="D22" s="224" t="s">
        <v>17</v>
      </c>
      <c r="E22" s="226">
        <v>30000</v>
      </c>
      <c r="F22" s="222"/>
      <c r="G22" s="209"/>
      <c r="H22" s="209"/>
      <c r="I22" s="209"/>
      <c r="J22" s="209"/>
      <c r="K22" s="209"/>
      <c r="L22" s="209"/>
      <c r="M22" s="211"/>
      <c r="N22" s="211"/>
      <c r="O22" s="211"/>
      <c r="P22" s="211"/>
      <c r="Q22" s="211"/>
      <c r="R22" s="211"/>
      <c r="S22" s="211"/>
      <c r="T22" s="211"/>
      <c r="U22" s="211"/>
      <c r="V22" s="211"/>
    </row>
    <row r="23" spans="1:22" x14ac:dyDescent="0.3">
      <c r="A23" s="209"/>
      <c r="B23" s="222"/>
      <c r="C23" s="222"/>
      <c r="D23" s="224" t="s">
        <v>18</v>
      </c>
      <c r="E23" s="226">
        <v>50000</v>
      </c>
      <c r="F23" s="222"/>
      <c r="G23" s="209"/>
      <c r="H23" s="209"/>
      <c r="I23" s="209"/>
      <c r="J23" s="209"/>
      <c r="K23" s="209"/>
      <c r="L23" s="209"/>
      <c r="M23" s="211"/>
      <c r="N23" s="211"/>
      <c r="O23" s="211"/>
      <c r="P23" s="211"/>
      <c r="Q23" s="211"/>
      <c r="R23" s="211"/>
      <c r="S23" s="211"/>
      <c r="T23" s="211"/>
      <c r="U23" s="211"/>
      <c r="V23" s="211"/>
    </row>
    <row r="24" spans="1:22" x14ac:dyDescent="0.3">
      <c r="A24" s="209"/>
      <c r="B24" s="222"/>
      <c r="C24" s="222"/>
      <c r="D24" s="224"/>
      <c r="E24" s="227"/>
      <c r="F24" s="222"/>
      <c r="G24" s="209"/>
      <c r="H24" s="209"/>
      <c r="I24" s="209"/>
      <c r="J24" s="209"/>
      <c r="K24" s="209"/>
      <c r="L24" s="209"/>
      <c r="M24" s="211"/>
      <c r="N24" s="211"/>
      <c r="O24" s="211"/>
      <c r="P24" s="211"/>
      <c r="Q24" s="211"/>
      <c r="R24" s="211"/>
      <c r="S24" s="211"/>
      <c r="T24" s="211"/>
      <c r="U24" s="211"/>
      <c r="V24" s="211"/>
    </row>
    <row r="25" spans="1:22" x14ac:dyDescent="0.3">
      <c r="A25" s="209"/>
      <c r="B25" s="214"/>
      <c r="C25" s="222"/>
      <c r="D25" s="224"/>
      <c r="E25" s="227"/>
      <c r="F25" s="222"/>
      <c r="G25" s="209"/>
      <c r="H25" s="209"/>
      <c r="I25" s="209"/>
      <c r="J25" s="209"/>
      <c r="K25" s="209"/>
      <c r="L25" s="209"/>
      <c r="M25" s="211"/>
      <c r="N25" s="211"/>
      <c r="O25" s="211"/>
      <c r="P25" s="211"/>
      <c r="Q25" s="211"/>
      <c r="R25" s="211"/>
      <c r="S25" s="211"/>
      <c r="T25" s="211"/>
      <c r="U25" s="211"/>
      <c r="V25" s="211"/>
    </row>
    <row r="26" spans="1:22" x14ac:dyDescent="0.3">
      <c r="A26" s="209"/>
      <c r="B26" s="219" t="s">
        <v>20</v>
      </c>
      <c r="C26" s="218"/>
      <c r="D26" s="231"/>
      <c r="E26" s="232"/>
      <c r="F26" s="233"/>
      <c r="G26" s="209"/>
      <c r="H26" s="209"/>
      <c r="I26" s="209"/>
      <c r="J26" s="209"/>
      <c r="K26" s="209"/>
      <c r="L26" s="209"/>
      <c r="M26" s="211"/>
      <c r="N26" s="211"/>
      <c r="O26" s="211"/>
      <c r="P26" s="211"/>
      <c r="Q26" s="211"/>
      <c r="R26" s="211"/>
      <c r="S26" s="211"/>
      <c r="T26" s="211"/>
      <c r="U26" s="211"/>
      <c r="V26" s="211"/>
    </row>
    <row r="27" spans="1:22" x14ac:dyDescent="0.3">
      <c r="A27" s="209"/>
      <c r="B27" s="222"/>
      <c r="C27" s="209"/>
      <c r="D27" s="234"/>
      <c r="E27" s="227"/>
      <c r="F27" s="222"/>
      <c r="G27" s="209"/>
      <c r="H27" s="209"/>
      <c r="I27" s="209"/>
      <c r="J27" s="209"/>
      <c r="K27" s="209"/>
      <c r="L27" s="209"/>
      <c r="M27" s="211"/>
      <c r="N27" s="211"/>
      <c r="O27" s="211"/>
      <c r="P27" s="211"/>
      <c r="Q27" s="211"/>
      <c r="R27" s="211"/>
      <c r="S27" s="211"/>
      <c r="T27" s="211"/>
      <c r="U27" s="211"/>
      <c r="V27" s="211"/>
    </row>
    <row r="28" spans="1:22" ht="15" thickBot="1" x14ac:dyDescent="0.35">
      <c r="A28" s="209"/>
      <c r="B28" s="220" t="s">
        <v>21</v>
      </c>
      <c r="C28" s="220"/>
      <c r="D28" s="220"/>
      <c r="E28" s="220"/>
      <c r="F28" s="220"/>
      <c r="G28" s="220"/>
      <c r="H28" s="209"/>
      <c r="I28" s="209"/>
      <c r="J28" s="209"/>
      <c r="K28" s="209"/>
      <c r="L28" s="209"/>
      <c r="M28" s="211"/>
      <c r="N28" s="211"/>
      <c r="O28" s="211"/>
      <c r="P28" s="211"/>
      <c r="Q28" s="211"/>
      <c r="R28" s="211"/>
      <c r="S28" s="211"/>
      <c r="T28" s="211"/>
      <c r="U28" s="211"/>
      <c r="V28" s="211"/>
    </row>
    <row r="29" spans="1:22" ht="15" thickBot="1" x14ac:dyDescent="0.35">
      <c r="A29" s="209"/>
      <c r="B29" s="222"/>
      <c r="C29" s="38" t="s">
        <v>22</v>
      </c>
      <c r="D29" s="224" t="s">
        <v>23</v>
      </c>
      <c r="E29" s="222"/>
      <c r="F29" s="222"/>
      <c r="G29" s="209"/>
      <c r="H29" s="209"/>
      <c r="I29" s="209"/>
      <c r="J29" s="209"/>
      <c r="K29" s="209"/>
      <c r="L29" s="209"/>
      <c r="M29" s="211"/>
      <c r="N29" s="211"/>
      <c r="O29" s="211"/>
      <c r="P29" s="211"/>
      <c r="Q29" s="211"/>
      <c r="R29" s="211"/>
      <c r="S29" s="211"/>
      <c r="T29" s="211"/>
      <c r="U29" s="211"/>
      <c r="V29" s="211"/>
    </row>
    <row r="30" spans="1:22" x14ac:dyDescent="0.3">
      <c r="A30" s="209"/>
      <c r="B30" s="222"/>
      <c r="C30" s="222"/>
      <c r="D30" s="224" t="s">
        <v>22</v>
      </c>
      <c r="E30" s="222"/>
      <c r="F30" s="222"/>
      <c r="G30" s="209"/>
      <c r="H30" s="209"/>
      <c r="I30" s="209"/>
      <c r="J30" s="209"/>
      <c r="K30" s="209"/>
      <c r="L30" s="209"/>
      <c r="M30" s="211"/>
      <c r="N30" s="211"/>
      <c r="O30" s="211"/>
      <c r="P30" s="211"/>
      <c r="Q30" s="211"/>
      <c r="R30" s="211"/>
      <c r="S30" s="211"/>
      <c r="T30" s="211"/>
      <c r="U30" s="211"/>
      <c r="V30" s="211"/>
    </row>
    <row r="31" spans="1:22" x14ac:dyDescent="0.3">
      <c r="A31" s="209"/>
      <c r="B31" s="219" t="s">
        <v>24</v>
      </c>
      <c r="C31" s="222"/>
      <c r="D31" s="224"/>
      <c r="E31" s="222"/>
      <c r="F31" s="222"/>
      <c r="G31" s="209"/>
      <c r="H31" s="209"/>
      <c r="I31" s="209"/>
      <c r="J31" s="209"/>
      <c r="K31" s="209"/>
      <c r="L31" s="209"/>
      <c r="M31" s="211"/>
      <c r="N31" s="211"/>
      <c r="O31" s="211"/>
      <c r="P31" s="211"/>
      <c r="Q31" s="211"/>
      <c r="R31" s="211"/>
      <c r="S31" s="211"/>
      <c r="T31" s="211"/>
      <c r="U31" s="211"/>
      <c r="V31" s="211"/>
    </row>
    <row r="32" spans="1:22" x14ac:dyDescent="0.3">
      <c r="A32" s="209"/>
      <c r="B32" s="211"/>
      <c r="C32" s="218"/>
      <c r="D32" s="233"/>
      <c r="E32" s="233"/>
      <c r="F32" s="233"/>
      <c r="G32" s="218"/>
      <c r="H32" s="209"/>
      <c r="I32" s="209"/>
      <c r="J32" s="209"/>
      <c r="K32" s="209"/>
      <c r="L32" s="209"/>
      <c r="M32" s="211"/>
      <c r="N32" s="211"/>
      <c r="O32" s="211"/>
      <c r="P32" s="211"/>
      <c r="Q32" s="211"/>
      <c r="R32" s="211"/>
      <c r="S32" s="211"/>
      <c r="T32" s="211"/>
      <c r="U32" s="211"/>
      <c r="V32" s="211"/>
    </row>
    <row r="33" spans="1:22" ht="15" thickBot="1" x14ac:dyDescent="0.35">
      <c r="A33" s="209"/>
      <c r="B33" s="220" t="s">
        <v>25</v>
      </c>
      <c r="C33" s="220"/>
      <c r="D33" s="220"/>
      <c r="E33" s="220"/>
      <c r="F33" s="220"/>
      <c r="G33" s="220"/>
      <c r="H33" s="209"/>
      <c r="I33" s="209"/>
      <c r="J33" s="209"/>
      <c r="K33" s="209"/>
      <c r="L33" s="209"/>
      <c r="M33" s="211"/>
      <c r="N33" s="211"/>
      <c r="O33" s="211"/>
      <c r="P33" s="211"/>
      <c r="Q33" s="211"/>
      <c r="R33" s="211"/>
      <c r="S33" s="211"/>
      <c r="T33" s="211"/>
      <c r="U33" s="211"/>
      <c r="V33" s="211"/>
    </row>
    <row r="34" spans="1:22" ht="15" thickBot="1" x14ac:dyDescent="0.35">
      <c r="A34" s="209"/>
      <c r="B34" s="222"/>
      <c r="C34" s="38" t="s">
        <v>11</v>
      </c>
      <c r="D34" s="235" t="s">
        <v>11</v>
      </c>
      <c r="E34" s="236"/>
      <c r="F34" s="222"/>
      <c r="G34" s="209"/>
      <c r="H34" s="209"/>
      <c r="I34" s="209"/>
      <c r="J34" s="209"/>
      <c r="K34" s="209"/>
      <c r="L34" s="209"/>
      <c r="M34" s="211"/>
      <c r="N34" s="211"/>
      <c r="O34" s="211"/>
      <c r="P34" s="211"/>
      <c r="Q34" s="211"/>
      <c r="R34" s="211"/>
      <c r="S34" s="211"/>
      <c r="T34" s="211"/>
      <c r="U34" s="211"/>
      <c r="V34" s="211"/>
    </row>
    <row r="35" spans="1:22" x14ac:dyDescent="0.3">
      <c r="A35" s="209"/>
      <c r="B35" s="222"/>
      <c r="C35" s="222"/>
      <c r="D35" s="234" t="s">
        <v>12</v>
      </c>
      <c r="E35" s="236" t="s">
        <v>26</v>
      </c>
      <c r="F35" s="237">
        <v>0.66669999999999996</v>
      </c>
      <c r="G35" s="209"/>
      <c r="H35" s="209"/>
      <c r="I35" s="209"/>
      <c r="J35" s="209"/>
      <c r="K35" s="209"/>
      <c r="L35" s="209"/>
      <c r="M35" s="211"/>
      <c r="N35" s="211"/>
      <c r="O35" s="211"/>
      <c r="P35" s="211"/>
      <c r="Q35" s="211"/>
      <c r="R35" s="211"/>
      <c r="S35" s="211"/>
      <c r="T35" s="211"/>
      <c r="U35" s="211"/>
      <c r="V35" s="211"/>
    </row>
    <row r="36" spans="1:22" x14ac:dyDescent="0.3">
      <c r="A36" s="209"/>
      <c r="B36" s="222"/>
      <c r="C36" s="222"/>
      <c r="D36" s="234" t="s">
        <v>14</v>
      </c>
      <c r="E36" s="236" t="s">
        <v>27</v>
      </c>
      <c r="F36" s="237">
        <v>0.66669999999999996</v>
      </c>
      <c r="G36" s="209"/>
      <c r="H36" s="209"/>
      <c r="I36" s="209"/>
      <c r="J36" s="209"/>
      <c r="K36" s="209"/>
      <c r="L36" s="209"/>
      <c r="M36" s="211"/>
      <c r="N36" s="211"/>
      <c r="O36" s="211"/>
      <c r="P36" s="211"/>
      <c r="Q36" s="211"/>
      <c r="R36" s="211"/>
      <c r="S36" s="211"/>
      <c r="T36" s="211"/>
      <c r="U36" s="211"/>
      <c r="V36" s="211"/>
    </row>
    <row r="37" spans="1:22" x14ac:dyDescent="0.3">
      <c r="A37" s="209"/>
      <c r="B37" s="222"/>
      <c r="C37" s="222"/>
      <c r="D37" s="234" t="s">
        <v>15</v>
      </c>
      <c r="E37" s="236" t="s">
        <v>28</v>
      </c>
      <c r="F37" s="237">
        <v>0.66669999999999996</v>
      </c>
      <c r="G37" s="209"/>
      <c r="H37" s="209"/>
      <c r="I37" s="209"/>
      <c r="J37" s="209"/>
      <c r="K37" s="209"/>
      <c r="L37" s="209"/>
      <c r="M37" s="211"/>
      <c r="N37" s="211"/>
      <c r="O37" s="211"/>
      <c r="P37" s="211"/>
      <c r="Q37" s="211"/>
      <c r="R37" s="211"/>
      <c r="S37" s="211"/>
      <c r="T37" s="211"/>
      <c r="U37" s="211"/>
      <c r="V37" s="211"/>
    </row>
    <row r="38" spans="1:22" x14ac:dyDescent="0.3">
      <c r="A38" s="209"/>
      <c r="B38" s="222"/>
      <c r="C38" s="222"/>
      <c r="D38" s="234" t="s">
        <v>16</v>
      </c>
      <c r="E38" s="236" t="s">
        <v>29</v>
      </c>
      <c r="F38" s="237">
        <v>0.66669999999999996</v>
      </c>
      <c r="G38" s="209"/>
      <c r="H38" s="209"/>
      <c r="I38" s="209"/>
      <c r="J38" s="209"/>
      <c r="K38" s="209"/>
      <c r="L38" s="209"/>
      <c r="M38" s="211"/>
      <c r="N38" s="211"/>
      <c r="O38" s="211"/>
      <c r="P38" s="211"/>
      <c r="Q38" s="211"/>
      <c r="R38" s="211"/>
      <c r="S38" s="211"/>
      <c r="T38" s="211"/>
      <c r="U38" s="211"/>
      <c r="V38" s="211"/>
    </row>
    <row r="39" spans="1:22" x14ac:dyDescent="0.3">
      <c r="A39" s="209"/>
      <c r="B39" s="222"/>
      <c r="C39" s="222"/>
      <c r="D39" s="234"/>
      <c r="E39" s="236"/>
      <c r="F39" s="222"/>
      <c r="G39" s="209"/>
      <c r="H39" s="209"/>
      <c r="I39" s="209"/>
      <c r="J39" s="209"/>
      <c r="K39" s="209"/>
      <c r="L39" s="209"/>
      <c r="M39" s="211"/>
      <c r="N39" s="211"/>
      <c r="O39" s="211"/>
      <c r="P39" s="211"/>
      <c r="Q39" s="211"/>
      <c r="R39" s="211"/>
      <c r="S39" s="211"/>
      <c r="T39" s="211"/>
      <c r="U39" s="211"/>
      <c r="V39" s="211"/>
    </row>
    <row r="40" spans="1:22" x14ac:dyDescent="0.3">
      <c r="A40" s="209"/>
      <c r="B40" s="222"/>
      <c r="C40" s="222"/>
      <c r="D40" s="234" t="s">
        <v>17</v>
      </c>
      <c r="E40" s="236" t="s">
        <v>30</v>
      </c>
      <c r="F40" s="238">
        <v>0.6</v>
      </c>
      <c r="G40" s="209"/>
      <c r="H40" s="209"/>
      <c r="I40" s="209"/>
      <c r="J40" s="209"/>
      <c r="K40" s="209"/>
      <c r="L40" s="209"/>
      <c r="M40" s="211"/>
      <c r="N40" s="211"/>
      <c r="O40" s="211"/>
      <c r="P40" s="211"/>
      <c r="Q40" s="211"/>
      <c r="R40" s="211"/>
      <c r="S40" s="211"/>
      <c r="T40" s="211"/>
      <c r="U40" s="211"/>
      <c r="V40" s="211"/>
    </row>
    <row r="41" spans="1:22" x14ac:dyDescent="0.3">
      <c r="A41" s="209"/>
      <c r="B41" s="222"/>
      <c r="C41" s="222"/>
      <c r="D41" s="234" t="s">
        <v>18</v>
      </c>
      <c r="E41" s="236" t="s">
        <v>31</v>
      </c>
      <c r="F41" s="238">
        <v>0.6</v>
      </c>
      <c r="G41" s="209"/>
      <c r="H41" s="209"/>
      <c r="I41" s="209"/>
      <c r="J41" s="209"/>
      <c r="K41" s="209"/>
      <c r="L41" s="209"/>
      <c r="M41" s="211"/>
      <c r="N41" s="211"/>
      <c r="O41" s="211"/>
      <c r="P41" s="211"/>
      <c r="Q41" s="211"/>
      <c r="R41" s="211"/>
      <c r="S41" s="211"/>
      <c r="T41" s="211"/>
      <c r="U41" s="211"/>
      <c r="V41" s="211"/>
    </row>
    <row r="42" spans="1:22" x14ac:dyDescent="0.3">
      <c r="A42" s="209"/>
      <c r="B42" s="222"/>
      <c r="C42" s="222"/>
      <c r="D42" s="234" t="s">
        <v>32</v>
      </c>
      <c r="E42" s="236" t="s">
        <v>28</v>
      </c>
      <c r="F42" s="238">
        <v>0.6</v>
      </c>
      <c r="G42" s="209"/>
      <c r="H42" s="209"/>
      <c r="I42" s="209"/>
      <c r="J42" s="209"/>
      <c r="K42" s="209"/>
      <c r="L42" s="209"/>
      <c r="M42" s="211"/>
      <c r="N42" s="211"/>
      <c r="O42" s="211"/>
      <c r="P42" s="211"/>
      <c r="Q42" s="211"/>
      <c r="R42" s="211"/>
      <c r="S42" s="211"/>
      <c r="T42" s="211"/>
      <c r="U42" s="211"/>
      <c r="V42" s="211"/>
    </row>
    <row r="43" spans="1:22" x14ac:dyDescent="0.3">
      <c r="A43" s="209"/>
      <c r="B43" s="222"/>
      <c r="C43" s="222"/>
      <c r="D43" s="234" t="s">
        <v>33</v>
      </c>
      <c r="E43" s="236" t="s">
        <v>29</v>
      </c>
      <c r="F43" s="238">
        <v>0.6</v>
      </c>
      <c r="G43" s="209"/>
      <c r="H43" s="209"/>
      <c r="I43" s="209"/>
      <c r="J43" s="209"/>
      <c r="K43" s="209"/>
      <c r="L43" s="209"/>
      <c r="M43" s="211"/>
      <c r="N43" s="211"/>
      <c r="O43" s="211"/>
      <c r="P43" s="211"/>
      <c r="Q43" s="211"/>
      <c r="R43" s="211"/>
      <c r="S43" s="211"/>
      <c r="T43" s="211"/>
      <c r="U43" s="211"/>
      <c r="V43" s="211"/>
    </row>
    <row r="44" spans="1:22" ht="15" thickBot="1" x14ac:dyDescent="0.35">
      <c r="A44" s="209"/>
      <c r="B44" s="220" t="s">
        <v>34</v>
      </c>
      <c r="C44" s="220"/>
      <c r="D44" s="220"/>
      <c r="E44" s="220"/>
      <c r="F44" s="220"/>
      <c r="G44" s="220"/>
      <c r="H44" s="209"/>
      <c r="I44" s="209"/>
      <c r="J44" s="209"/>
      <c r="K44" s="209"/>
      <c r="L44" s="209"/>
      <c r="M44" s="211"/>
      <c r="N44" s="211"/>
      <c r="O44" s="211"/>
      <c r="P44" s="211"/>
      <c r="Q44" s="211"/>
      <c r="R44" s="211"/>
      <c r="S44" s="211"/>
      <c r="T44" s="211"/>
      <c r="U44" s="211"/>
      <c r="V44" s="211"/>
    </row>
    <row r="45" spans="1:22" ht="15" thickBot="1" x14ac:dyDescent="0.35">
      <c r="A45" s="209"/>
      <c r="B45" s="222"/>
      <c r="C45" s="38" t="s">
        <v>11</v>
      </c>
      <c r="D45" s="239" t="s">
        <v>11</v>
      </c>
      <c r="E45" s="240" t="s">
        <v>35</v>
      </c>
      <c r="F45" s="240" t="s">
        <v>36</v>
      </c>
      <c r="G45" s="209"/>
      <c r="H45" s="209"/>
      <c r="I45" s="209"/>
      <c r="J45" s="209"/>
      <c r="K45" s="209"/>
      <c r="L45" s="209"/>
      <c r="M45" s="211"/>
      <c r="N45" s="211"/>
      <c r="O45" s="211"/>
      <c r="P45" s="211"/>
      <c r="Q45" s="211"/>
      <c r="R45" s="211"/>
      <c r="S45" s="211"/>
      <c r="T45" s="211"/>
      <c r="U45" s="211"/>
      <c r="V45" s="211"/>
    </row>
    <row r="46" spans="1:22" x14ac:dyDescent="0.3">
      <c r="A46" s="209"/>
      <c r="B46" s="222"/>
      <c r="C46" s="222"/>
      <c r="D46" s="234" t="s">
        <v>12</v>
      </c>
      <c r="E46" s="224">
        <v>90</v>
      </c>
      <c r="F46" s="241" t="s">
        <v>37</v>
      </c>
      <c r="G46" s="218"/>
      <c r="H46" s="209"/>
      <c r="I46" s="209"/>
      <c r="J46" s="209"/>
      <c r="K46" s="209"/>
      <c r="L46" s="209"/>
      <c r="M46" s="211"/>
      <c r="N46" s="211"/>
      <c r="O46" s="211"/>
      <c r="P46" s="211"/>
      <c r="Q46" s="211"/>
      <c r="R46" s="211"/>
      <c r="S46" s="211"/>
      <c r="T46" s="211"/>
      <c r="U46" s="211"/>
      <c r="V46" s="211"/>
    </row>
    <row r="47" spans="1:22" x14ac:dyDescent="0.3">
      <c r="A47" s="209"/>
      <c r="B47" s="222"/>
      <c r="C47" s="222"/>
      <c r="D47" s="234" t="s">
        <v>14</v>
      </c>
      <c r="E47" s="242">
        <v>90</v>
      </c>
      <c r="F47" s="241" t="s">
        <v>38</v>
      </c>
      <c r="G47" s="218"/>
      <c r="H47" s="209"/>
      <c r="I47" s="209"/>
      <c r="J47" s="209"/>
      <c r="K47" s="209"/>
      <c r="L47" s="209"/>
      <c r="M47" s="211"/>
      <c r="N47" s="211"/>
      <c r="O47" s="211"/>
      <c r="P47" s="211"/>
      <c r="Q47" s="211"/>
      <c r="R47" s="211"/>
      <c r="S47" s="211"/>
      <c r="T47" s="211"/>
      <c r="U47" s="211"/>
      <c r="V47" s="211"/>
    </row>
    <row r="48" spans="1:22" x14ac:dyDescent="0.3">
      <c r="A48" s="209"/>
      <c r="B48" s="222"/>
      <c r="C48" s="222"/>
      <c r="D48" s="234" t="s">
        <v>15</v>
      </c>
      <c r="E48" s="224">
        <v>180</v>
      </c>
      <c r="F48" s="241" t="s">
        <v>37</v>
      </c>
      <c r="G48" s="218"/>
      <c r="H48" s="209"/>
      <c r="I48" s="209"/>
      <c r="J48" s="209"/>
      <c r="K48" s="209"/>
      <c r="L48" s="209"/>
      <c r="M48" s="211"/>
      <c r="N48" s="211"/>
      <c r="O48" s="211"/>
      <c r="P48" s="211"/>
      <c r="Q48" s="211"/>
      <c r="R48" s="211"/>
      <c r="S48" s="211"/>
      <c r="T48" s="211"/>
      <c r="U48" s="211"/>
      <c r="V48" s="211"/>
    </row>
    <row r="49" spans="1:22" x14ac:dyDescent="0.3">
      <c r="A49" s="209"/>
      <c r="B49" s="222"/>
      <c r="C49" s="222"/>
      <c r="D49" s="234" t="s">
        <v>16</v>
      </c>
      <c r="E49" s="224">
        <v>180</v>
      </c>
      <c r="F49" s="241" t="s">
        <v>38</v>
      </c>
      <c r="G49" s="218"/>
      <c r="H49" s="209"/>
      <c r="I49" s="209"/>
      <c r="J49" s="209"/>
      <c r="K49" s="209"/>
      <c r="L49" s="209"/>
      <c r="M49" s="211"/>
      <c r="N49" s="211"/>
      <c r="O49" s="211"/>
      <c r="P49" s="211"/>
      <c r="Q49" s="211"/>
      <c r="R49" s="211"/>
      <c r="S49" s="211"/>
      <c r="T49" s="211"/>
      <c r="U49" s="211"/>
      <c r="V49" s="211"/>
    </row>
    <row r="50" spans="1:22" x14ac:dyDescent="0.3">
      <c r="A50" s="209"/>
      <c r="B50" s="219" t="s">
        <v>39</v>
      </c>
      <c r="C50" s="218"/>
      <c r="D50" s="218"/>
      <c r="E50" s="218"/>
      <c r="F50" s="218"/>
      <c r="G50" s="209"/>
      <c r="H50" s="209"/>
      <c r="I50" s="209"/>
      <c r="J50" s="209"/>
      <c r="K50" s="209"/>
      <c r="L50" s="209"/>
      <c r="M50" s="211"/>
      <c r="N50" s="211"/>
      <c r="O50" s="211"/>
      <c r="P50" s="211"/>
      <c r="Q50" s="211"/>
      <c r="R50" s="211"/>
      <c r="S50" s="211"/>
      <c r="T50" s="211"/>
      <c r="U50" s="211"/>
      <c r="V50" s="211"/>
    </row>
    <row r="51" spans="1:22" x14ac:dyDescent="0.3">
      <c r="A51" s="209"/>
      <c r="B51" s="209"/>
      <c r="C51" s="209"/>
      <c r="D51" s="209"/>
      <c r="E51" s="209"/>
      <c r="F51" s="209"/>
      <c r="G51" s="209"/>
      <c r="H51" s="209"/>
      <c r="I51" s="209"/>
      <c r="J51" s="209"/>
      <c r="K51" s="209"/>
      <c r="L51" s="209"/>
      <c r="M51" s="211"/>
      <c r="N51" s="211"/>
      <c r="O51" s="211"/>
      <c r="P51" s="211"/>
      <c r="Q51" s="211"/>
      <c r="R51" s="211"/>
      <c r="S51" s="211"/>
      <c r="T51" s="211"/>
      <c r="U51" s="211"/>
      <c r="V51" s="211"/>
    </row>
    <row r="52" spans="1:22" x14ac:dyDescent="0.3">
      <c r="A52" s="209"/>
      <c r="B52" s="222"/>
      <c r="C52" s="222"/>
      <c r="D52" s="234"/>
      <c r="E52" s="224"/>
      <c r="F52" s="224"/>
      <c r="G52" s="209"/>
      <c r="H52" s="209"/>
      <c r="I52" s="209"/>
      <c r="J52" s="209"/>
      <c r="K52" s="209"/>
      <c r="L52" s="209"/>
      <c r="M52" s="211"/>
      <c r="N52" s="211"/>
      <c r="O52" s="211"/>
      <c r="P52" s="211"/>
      <c r="Q52" s="211"/>
      <c r="R52" s="211"/>
      <c r="S52" s="211"/>
      <c r="T52" s="211"/>
      <c r="U52" s="211"/>
      <c r="V52" s="211"/>
    </row>
    <row r="53" spans="1:22" x14ac:dyDescent="0.3">
      <c r="A53" s="209"/>
      <c r="B53" s="243" t="s">
        <v>40</v>
      </c>
      <c r="C53" s="244"/>
      <c r="D53" s="244"/>
      <c r="E53" s="244"/>
      <c r="F53" s="244"/>
      <c r="G53" s="221"/>
      <c r="H53" s="209"/>
      <c r="I53" s="209"/>
      <c r="J53" s="209"/>
      <c r="K53" s="209"/>
      <c r="L53" s="209"/>
      <c r="M53" s="211"/>
      <c r="N53" s="211"/>
      <c r="O53" s="211"/>
      <c r="P53" s="211"/>
      <c r="Q53" s="211"/>
      <c r="R53" s="211"/>
      <c r="S53" s="211"/>
      <c r="T53" s="211"/>
      <c r="U53" s="211"/>
      <c r="V53" s="211"/>
    </row>
    <row r="54" spans="1:22" x14ac:dyDescent="0.3">
      <c r="A54" s="209"/>
      <c r="B54" s="245"/>
      <c r="C54" s="218"/>
      <c r="D54" s="218"/>
      <c r="E54" s="218"/>
      <c r="F54" s="218"/>
      <c r="G54" s="209"/>
      <c r="H54" s="209"/>
      <c r="I54" s="209"/>
      <c r="J54" s="209"/>
      <c r="K54" s="209"/>
      <c r="L54" s="209"/>
      <c r="M54" s="211"/>
      <c r="N54" s="211"/>
      <c r="O54" s="211"/>
      <c r="P54" s="211"/>
      <c r="Q54" s="211"/>
      <c r="R54" s="211"/>
      <c r="S54" s="211"/>
      <c r="T54" s="211"/>
      <c r="U54" s="211"/>
      <c r="V54" s="211"/>
    </row>
    <row r="55" spans="1:22" ht="43.2" x14ac:dyDescent="0.3">
      <c r="A55" s="211"/>
      <c r="B55" s="255" t="s">
        <v>222</v>
      </c>
      <c r="C55" s="264" t="s">
        <v>249</v>
      </c>
      <c r="D55" s="264" t="s">
        <v>250</v>
      </c>
      <c r="E55" s="255" t="s">
        <v>41</v>
      </c>
      <c r="F55" s="255" t="s">
        <v>54</v>
      </c>
      <c r="G55" s="255" t="s">
        <v>43</v>
      </c>
      <c r="H55" s="211"/>
      <c r="I55" s="211"/>
      <c r="J55" s="211"/>
      <c r="K55" s="211"/>
      <c r="L55" s="211"/>
      <c r="M55" s="211"/>
      <c r="N55" s="213"/>
      <c r="O55" s="213"/>
      <c r="P55" s="209"/>
      <c r="Q55" s="209"/>
      <c r="R55" s="209"/>
      <c r="S55" s="211"/>
      <c r="T55" s="211"/>
      <c r="U55" s="211"/>
    </row>
    <row r="56" spans="1:22" x14ac:dyDescent="0.3">
      <c r="A56" s="211"/>
      <c r="B56" s="254">
        <v>1</v>
      </c>
      <c r="C56" s="263"/>
      <c r="D56" s="263"/>
      <c r="E56" s="256"/>
      <c r="F56" s="251" t="str">
        <f t="shared" ref="F56:F120" ca="1" si="0">IF(E56="","",IFERROR(DATEDIF(E56,TODAY(),"Y"),""))</f>
        <v/>
      </c>
      <c r="G56" s="259"/>
      <c r="H56" s="211"/>
      <c r="I56" s="211"/>
      <c r="J56" s="211"/>
      <c r="K56" s="211"/>
      <c r="L56" s="211"/>
      <c r="M56" s="211"/>
      <c r="N56" s="213"/>
      <c r="O56" s="247"/>
      <c r="P56" s="213"/>
      <c r="Q56" s="209"/>
      <c r="R56" s="209"/>
      <c r="S56" s="211"/>
      <c r="T56" s="211"/>
      <c r="U56" s="211"/>
    </row>
    <row r="57" spans="1:22" x14ac:dyDescent="0.3">
      <c r="A57" s="211"/>
      <c r="B57" s="246">
        <v>2</v>
      </c>
      <c r="C57" s="262"/>
      <c r="D57" s="262"/>
      <c r="E57" s="257"/>
      <c r="F57" s="252" t="str">
        <f t="shared" ca="1" si="0"/>
        <v/>
      </c>
      <c r="G57" s="260"/>
      <c r="H57" s="211"/>
      <c r="I57" s="211"/>
      <c r="J57" s="211"/>
      <c r="K57" s="211"/>
      <c r="L57" s="211"/>
      <c r="M57" s="211"/>
      <c r="N57" s="213"/>
      <c r="O57" s="247"/>
      <c r="P57" s="213"/>
      <c r="Q57" s="209"/>
      <c r="R57" s="209"/>
      <c r="S57" s="211"/>
      <c r="T57" s="211"/>
      <c r="U57" s="211"/>
    </row>
    <row r="58" spans="1:22" x14ac:dyDescent="0.3">
      <c r="A58" s="211"/>
      <c r="B58" s="246">
        <v>3</v>
      </c>
      <c r="C58" s="262"/>
      <c r="D58" s="262"/>
      <c r="E58" s="257"/>
      <c r="F58" s="252" t="str">
        <f t="shared" ca="1" si="0"/>
        <v/>
      </c>
      <c r="G58" s="260"/>
      <c r="H58" s="211"/>
      <c r="I58" s="211"/>
      <c r="J58" s="211"/>
      <c r="K58" s="211"/>
      <c r="L58" s="211"/>
      <c r="M58" s="211"/>
      <c r="N58" s="213"/>
      <c r="O58" s="247"/>
      <c r="P58" s="247"/>
      <c r="Q58" s="209"/>
      <c r="R58" s="209"/>
      <c r="S58" s="211"/>
      <c r="T58" s="211"/>
      <c r="U58" s="211"/>
    </row>
    <row r="59" spans="1:22" x14ac:dyDescent="0.3">
      <c r="A59" s="211"/>
      <c r="B59" s="246">
        <v>4</v>
      </c>
      <c r="C59" s="262"/>
      <c r="D59" s="262"/>
      <c r="E59" s="257"/>
      <c r="F59" s="252" t="str">
        <f t="shared" ca="1" si="0"/>
        <v/>
      </c>
      <c r="G59" s="260"/>
      <c r="H59" s="211"/>
      <c r="I59" s="211"/>
      <c r="J59" s="211"/>
      <c r="K59" s="211"/>
      <c r="L59" s="211"/>
      <c r="M59" s="211"/>
      <c r="N59" s="213"/>
      <c r="O59" s="247"/>
      <c r="P59" s="247"/>
      <c r="Q59" s="209"/>
      <c r="R59" s="209"/>
      <c r="S59" s="211"/>
      <c r="T59" s="211"/>
      <c r="U59" s="211"/>
    </row>
    <row r="60" spans="1:22" x14ac:dyDescent="0.3">
      <c r="A60" s="211"/>
      <c r="B60" s="246">
        <v>5</v>
      </c>
      <c r="C60" s="262"/>
      <c r="D60" s="262"/>
      <c r="E60" s="257"/>
      <c r="F60" s="252" t="str">
        <f t="shared" ca="1" si="0"/>
        <v/>
      </c>
      <c r="G60" s="260"/>
      <c r="H60" s="211"/>
      <c r="I60" s="211"/>
      <c r="J60" s="211"/>
      <c r="K60" s="211"/>
      <c r="L60" s="211"/>
      <c r="M60" s="211"/>
      <c r="N60" s="213"/>
      <c r="O60" s="247"/>
      <c r="P60" s="213"/>
      <c r="Q60" s="209"/>
      <c r="R60" s="209"/>
      <c r="S60" s="211"/>
      <c r="T60" s="211"/>
      <c r="U60" s="211"/>
    </row>
    <row r="61" spans="1:22" x14ac:dyDescent="0.3">
      <c r="A61" s="211"/>
      <c r="B61" s="246">
        <v>6</v>
      </c>
      <c r="C61" s="262"/>
      <c r="D61" s="262"/>
      <c r="E61" s="257"/>
      <c r="F61" s="252" t="str">
        <f t="shared" ca="1" si="0"/>
        <v/>
      </c>
      <c r="G61" s="260"/>
      <c r="H61" s="211"/>
      <c r="I61" s="211"/>
      <c r="J61" s="211"/>
      <c r="K61" s="211"/>
      <c r="L61" s="211"/>
      <c r="M61" s="211"/>
      <c r="N61" s="213"/>
      <c r="O61" s="247"/>
      <c r="P61" s="213"/>
      <c r="Q61" s="209"/>
      <c r="R61" s="209"/>
      <c r="S61" s="211"/>
      <c r="T61" s="211"/>
      <c r="U61" s="211"/>
    </row>
    <row r="62" spans="1:22" x14ac:dyDescent="0.3">
      <c r="A62" s="211"/>
      <c r="B62" s="246">
        <v>7</v>
      </c>
      <c r="C62" s="262"/>
      <c r="D62" s="262"/>
      <c r="E62" s="257"/>
      <c r="F62" s="252" t="str">
        <f t="shared" ca="1" si="0"/>
        <v/>
      </c>
      <c r="G62" s="260"/>
      <c r="H62" s="211"/>
      <c r="I62" s="211"/>
      <c r="J62" s="211"/>
      <c r="K62" s="211"/>
      <c r="L62" s="211"/>
      <c r="M62" s="211"/>
      <c r="N62" s="213"/>
      <c r="O62" s="247"/>
      <c r="P62" s="213"/>
      <c r="Q62" s="209"/>
      <c r="R62" s="209"/>
      <c r="S62" s="211"/>
      <c r="T62" s="211"/>
      <c r="U62" s="211"/>
    </row>
    <row r="63" spans="1:22" x14ac:dyDescent="0.3">
      <c r="A63" s="211"/>
      <c r="B63" s="246">
        <v>8</v>
      </c>
      <c r="C63" s="262"/>
      <c r="D63" s="262"/>
      <c r="E63" s="257"/>
      <c r="F63" s="252" t="str">
        <f t="shared" ca="1" si="0"/>
        <v/>
      </c>
      <c r="G63" s="260"/>
      <c r="H63" s="211"/>
      <c r="I63" s="211"/>
      <c r="J63" s="211"/>
      <c r="K63" s="211"/>
      <c r="L63" s="211"/>
      <c r="M63" s="211"/>
      <c r="N63" s="213"/>
      <c r="O63" s="247"/>
      <c r="P63" s="213"/>
      <c r="Q63" s="209"/>
      <c r="R63" s="209"/>
      <c r="S63" s="211"/>
      <c r="T63" s="211"/>
      <c r="U63" s="211"/>
    </row>
    <row r="64" spans="1:22" x14ac:dyDescent="0.3">
      <c r="A64" s="211"/>
      <c r="B64" s="246">
        <v>9</v>
      </c>
      <c r="C64" s="262"/>
      <c r="D64" s="262"/>
      <c r="E64" s="257"/>
      <c r="F64" s="252" t="str">
        <f t="shared" ca="1" si="0"/>
        <v/>
      </c>
      <c r="G64" s="260"/>
      <c r="H64" s="211"/>
      <c r="I64" s="211"/>
      <c r="J64" s="211"/>
      <c r="K64" s="211"/>
      <c r="L64" s="211"/>
      <c r="M64" s="211"/>
      <c r="N64" s="213"/>
      <c r="O64" s="247"/>
      <c r="P64" s="213"/>
      <c r="Q64" s="209"/>
      <c r="R64" s="209"/>
      <c r="S64" s="211"/>
      <c r="T64" s="211"/>
      <c r="U64" s="211"/>
    </row>
    <row r="65" spans="1:21" x14ac:dyDescent="0.3">
      <c r="A65" s="211"/>
      <c r="B65" s="246">
        <v>10</v>
      </c>
      <c r="C65" s="262"/>
      <c r="D65" s="262"/>
      <c r="E65" s="257"/>
      <c r="F65" s="252" t="str">
        <f t="shared" ca="1" si="0"/>
        <v/>
      </c>
      <c r="G65" s="260"/>
      <c r="H65" s="211"/>
      <c r="I65" s="211"/>
      <c r="J65" s="211"/>
      <c r="K65" s="211"/>
      <c r="L65" s="211"/>
      <c r="M65" s="211"/>
      <c r="N65" s="213"/>
      <c r="O65" s="247"/>
      <c r="P65" s="213"/>
      <c r="Q65" s="209"/>
      <c r="R65" s="209"/>
      <c r="S65" s="211"/>
      <c r="T65" s="211"/>
      <c r="U65" s="211"/>
    </row>
    <row r="66" spans="1:21" x14ac:dyDescent="0.3">
      <c r="A66" s="211"/>
      <c r="B66" s="246">
        <v>11</v>
      </c>
      <c r="C66" s="262"/>
      <c r="D66" s="262"/>
      <c r="E66" s="257"/>
      <c r="F66" s="252" t="str">
        <f t="shared" ca="1" si="0"/>
        <v/>
      </c>
      <c r="G66" s="260"/>
      <c r="H66" s="211"/>
      <c r="I66" s="211"/>
      <c r="J66" s="211"/>
      <c r="K66" s="211"/>
      <c r="L66" s="211"/>
      <c r="M66" s="211"/>
      <c r="N66" s="213"/>
      <c r="O66" s="247"/>
      <c r="P66" s="247"/>
      <c r="Q66" s="209"/>
      <c r="R66" s="209"/>
      <c r="S66" s="211"/>
      <c r="T66" s="211"/>
      <c r="U66" s="211"/>
    </row>
    <row r="67" spans="1:21" x14ac:dyDescent="0.3">
      <c r="A67" s="211"/>
      <c r="B67" s="246">
        <v>12</v>
      </c>
      <c r="C67" s="262"/>
      <c r="D67" s="262"/>
      <c r="E67" s="257"/>
      <c r="F67" s="252" t="str">
        <f t="shared" ca="1" si="0"/>
        <v/>
      </c>
      <c r="G67" s="260"/>
      <c r="H67" s="211"/>
      <c r="I67" s="211"/>
      <c r="J67" s="211"/>
      <c r="K67" s="211"/>
      <c r="L67" s="211"/>
      <c r="M67" s="211"/>
      <c r="N67" s="213"/>
      <c r="O67" s="213"/>
      <c r="P67" s="209"/>
      <c r="Q67" s="209"/>
      <c r="R67" s="209"/>
      <c r="S67" s="211"/>
      <c r="T67" s="211"/>
      <c r="U67" s="211"/>
    </row>
    <row r="68" spans="1:21" x14ac:dyDescent="0.3">
      <c r="A68" s="211"/>
      <c r="B68" s="246">
        <v>13</v>
      </c>
      <c r="C68" s="262"/>
      <c r="D68" s="262"/>
      <c r="E68" s="257"/>
      <c r="F68" s="252" t="str">
        <f t="shared" ca="1" si="0"/>
        <v/>
      </c>
      <c r="G68" s="260"/>
      <c r="H68" s="211"/>
      <c r="I68" s="211"/>
      <c r="J68" s="211"/>
      <c r="K68" s="211"/>
      <c r="L68" s="211"/>
      <c r="M68" s="211"/>
      <c r="N68" s="213"/>
      <c r="O68" s="213"/>
      <c r="P68" s="209"/>
      <c r="Q68" s="209"/>
      <c r="R68" s="209"/>
      <c r="S68" s="211"/>
      <c r="T68" s="211"/>
      <c r="U68" s="211"/>
    </row>
    <row r="69" spans="1:21" x14ac:dyDescent="0.3">
      <c r="A69" s="211"/>
      <c r="B69" s="246">
        <v>14</v>
      </c>
      <c r="C69" s="262"/>
      <c r="D69" s="262"/>
      <c r="E69" s="257"/>
      <c r="F69" s="252" t="str">
        <f t="shared" ca="1" si="0"/>
        <v/>
      </c>
      <c r="G69" s="260"/>
      <c r="H69" s="211"/>
      <c r="I69" s="211"/>
      <c r="J69" s="211"/>
      <c r="K69" s="211"/>
      <c r="L69" s="211"/>
      <c r="M69" s="211"/>
      <c r="N69" s="213"/>
      <c r="O69" s="213"/>
      <c r="P69" s="209"/>
      <c r="Q69" s="209"/>
      <c r="R69" s="209"/>
      <c r="S69" s="211"/>
      <c r="T69" s="211"/>
      <c r="U69" s="211"/>
    </row>
    <row r="70" spans="1:21" x14ac:dyDescent="0.3">
      <c r="A70" s="211"/>
      <c r="B70" s="246">
        <v>15</v>
      </c>
      <c r="C70" s="262"/>
      <c r="D70" s="262"/>
      <c r="E70" s="257"/>
      <c r="F70" s="252" t="str">
        <f t="shared" ca="1" si="0"/>
        <v/>
      </c>
      <c r="G70" s="260"/>
      <c r="H70" s="211"/>
      <c r="I70" s="211"/>
      <c r="J70" s="211"/>
      <c r="K70" s="211"/>
      <c r="L70" s="211"/>
      <c r="M70" s="211"/>
      <c r="N70" s="213"/>
      <c r="O70" s="213"/>
      <c r="P70" s="209"/>
      <c r="Q70" s="209"/>
      <c r="R70" s="209"/>
      <c r="S70" s="211"/>
      <c r="T70" s="211"/>
      <c r="U70" s="211"/>
    </row>
    <row r="71" spans="1:21" x14ac:dyDescent="0.3">
      <c r="A71" s="211"/>
      <c r="B71" s="246">
        <v>16</v>
      </c>
      <c r="C71" s="262"/>
      <c r="D71" s="262"/>
      <c r="E71" s="257"/>
      <c r="F71" s="252" t="str">
        <f t="shared" ca="1" si="0"/>
        <v/>
      </c>
      <c r="G71" s="260"/>
      <c r="H71" s="211"/>
      <c r="I71" s="211"/>
      <c r="J71" s="211"/>
      <c r="K71" s="211"/>
      <c r="L71" s="211"/>
      <c r="M71" s="211"/>
      <c r="N71" s="213"/>
      <c r="O71" s="213"/>
      <c r="P71" s="209"/>
      <c r="Q71" s="209"/>
      <c r="R71" s="209"/>
      <c r="S71" s="211"/>
      <c r="T71" s="211"/>
      <c r="U71" s="211"/>
    </row>
    <row r="72" spans="1:21" x14ac:dyDescent="0.3">
      <c r="A72" s="211"/>
      <c r="B72" s="246">
        <v>17</v>
      </c>
      <c r="C72" s="262"/>
      <c r="D72" s="262"/>
      <c r="E72" s="257"/>
      <c r="F72" s="252" t="str">
        <f t="shared" ca="1" si="0"/>
        <v/>
      </c>
      <c r="G72" s="260"/>
      <c r="H72" s="211"/>
      <c r="I72" s="211"/>
      <c r="J72" s="211"/>
      <c r="K72" s="211"/>
      <c r="L72" s="211"/>
      <c r="M72" s="211"/>
      <c r="N72" s="213"/>
      <c r="O72" s="213"/>
      <c r="P72" s="209"/>
      <c r="Q72" s="209"/>
      <c r="R72" s="209"/>
      <c r="S72" s="211"/>
      <c r="T72" s="211"/>
      <c r="U72" s="211"/>
    </row>
    <row r="73" spans="1:21" x14ac:dyDescent="0.3">
      <c r="A73" s="211"/>
      <c r="B73" s="246">
        <v>18</v>
      </c>
      <c r="C73" s="262"/>
      <c r="D73" s="262"/>
      <c r="E73" s="257"/>
      <c r="F73" s="252" t="str">
        <f t="shared" ca="1" si="0"/>
        <v/>
      </c>
      <c r="G73" s="260"/>
      <c r="H73" s="211"/>
      <c r="I73" s="211"/>
      <c r="J73" s="211"/>
      <c r="K73" s="211"/>
      <c r="L73" s="211"/>
      <c r="M73" s="211"/>
      <c r="N73" s="213"/>
      <c r="O73" s="213"/>
      <c r="P73" s="209"/>
      <c r="Q73" s="209"/>
      <c r="R73" s="209"/>
      <c r="S73" s="211"/>
      <c r="T73" s="211"/>
      <c r="U73" s="211"/>
    </row>
    <row r="74" spans="1:21" x14ac:dyDescent="0.3">
      <c r="A74" s="211"/>
      <c r="B74" s="246">
        <v>19</v>
      </c>
      <c r="C74" s="262"/>
      <c r="D74" s="262"/>
      <c r="E74" s="257"/>
      <c r="F74" s="252" t="str">
        <f t="shared" ca="1" si="0"/>
        <v/>
      </c>
      <c r="G74" s="260"/>
      <c r="H74" s="211"/>
      <c r="I74" s="211"/>
      <c r="J74" s="211"/>
      <c r="K74" s="211"/>
      <c r="L74" s="211"/>
      <c r="M74" s="211"/>
      <c r="N74" s="213"/>
      <c r="O74" s="213"/>
      <c r="P74" s="209"/>
      <c r="Q74" s="209"/>
      <c r="R74" s="209"/>
      <c r="S74" s="211"/>
      <c r="T74" s="211"/>
      <c r="U74" s="211"/>
    </row>
    <row r="75" spans="1:21" x14ac:dyDescent="0.3">
      <c r="A75" s="211"/>
      <c r="B75" s="246">
        <v>20</v>
      </c>
      <c r="C75" s="262"/>
      <c r="D75" s="262"/>
      <c r="E75" s="257"/>
      <c r="F75" s="252" t="str">
        <f t="shared" ca="1" si="0"/>
        <v/>
      </c>
      <c r="G75" s="260"/>
      <c r="H75" s="211"/>
      <c r="I75" s="211"/>
      <c r="J75" s="211"/>
      <c r="K75" s="211"/>
      <c r="L75" s="211"/>
      <c r="M75" s="211"/>
      <c r="N75" s="213"/>
      <c r="O75" s="213"/>
      <c r="P75" s="209"/>
      <c r="Q75" s="209"/>
      <c r="R75" s="209"/>
      <c r="S75" s="211"/>
      <c r="T75" s="211"/>
      <c r="U75" s="211"/>
    </row>
    <row r="76" spans="1:21" x14ac:dyDescent="0.3">
      <c r="A76" s="211"/>
      <c r="B76" s="246">
        <v>21</v>
      </c>
      <c r="C76" s="262"/>
      <c r="D76" s="262"/>
      <c r="E76" s="257"/>
      <c r="F76" s="252" t="str">
        <f t="shared" ca="1" si="0"/>
        <v/>
      </c>
      <c r="G76" s="260"/>
      <c r="H76" s="211"/>
      <c r="I76" s="211"/>
      <c r="J76" s="211"/>
      <c r="K76" s="211"/>
      <c r="L76" s="211"/>
      <c r="M76" s="211"/>
      <c r="N76" s="213"/>
      <c r="O76" s="213"/>
      <c r="P76" s="209"/>
      <c r="Q76" s="209"/>
      <c r="R76" s="209"/>
      <c r="S76" s="211"/>
      <c r="T76" s="211"/>
      <c r="U76" s="211"/>
    </row>
    <row r="77" spans="1:21" x14ac:dyDescent="0.3">
      <c r="A77" s="211"/>
      <c r="B77" s="246">
        <v>22</v>
      </c>
      <c r="C77" s="262"/>
      <c r="D77" s="262"/>
      <c r="E77" s="257"/>
      <c r="F77" s="252" t="str">
        <f t="shared" ca="1" si="0"/>
        <v/>
      </c>
      <c r="G77" s="260"/>
      <c r="H77" s="211"/>
      <c r="I77" s="211"/>
      <c r="J77" s="211"/>
      <c r="K77" s="211"/>
      <c r="L77" s="211"/>
      <c r="M77" s="211"/>
      <c r="N77" s="213"/>
      <c r="O77" s="213"/>
      <c r="P77" s="209"/>
      <c r="Q77" s="209"/>
      <c r="R77" s="209"/>
      <c r="S77" s="211"/>
      <c r="T77" s="211"/>
      <c r="U77" s="211"/>
    </row>
    <row r="78" spans="1:21" x14ac:dyDescent="0.3">
      <c r="A78" s="211"/>
      <c r="B78" s="246">
        <v>23</v>
      </c>
      <c r="C78" s="262"/>
      <c r="D78" s="262"/>
      <c r="E78" s="257"/>
      <c r="F78" s="252" t="str">
        <f t="shared" ca="1" si="0"/>
        <v/>
      </c>
      <c r="G78" s="260"/>
      <c r="H78" s="211"/>
      <c r="I78" s="211"/>
      <c r="J78" s="211"/>
      <c r="K78" s="211"/>
      <c r="L78" s="211"/>
      <c r="M78" s="211"/>
      <c r="N78" s="213"/>
      <c r="O78" s="213"/>
      <c r="P78" s="209"/>
      <c r="Q78" s="209"/>
      <c r="R78" s="209"/>
      <c r="S78" s="211"/>
      <c r="T78" s="211"/>
      <c r="U78" s="211"/>
    </row>
    <row r="79" spans="1:21" x14ac:dyDescent="0.3">
      <c r="A79" s="211"/>
      <c r="B79" s="246">
        <v>24</v>
      </c>
      <c r="C79" s="262"/>
      <c r="D79" s="262"/>
      <c r="E79" s="257"/>
      <c r="F79" s="252" t="str">
        <f t="shared" ca="1" si="0"/>
        <v/>
      </c>
      <c r="G79" s="260"/>
      <c r="H79" s="211"/>
      <c r="I79" s="211"/>
      <c r="J79" s="211"/>
      <c r="K79" s="211"/>
      <c r="L79" s="211"/>
      <c r="M79" s="211"/>
      <c r="N79" s="213"/>
      <c r="O79" s="213"/>
      <c r="P79" s="209"/>
      <c r="Q79" s="209"/>
      <c r="R79" s="209"/>
      <c r="S79" s="211"/>
      <c r="T79" s="211"/>
      <c r="U79" s="211"/>
    </row>
    <row r="80" spans="1:21" x14ac:dyDescent="0.3">
      <c r="A80" s="211"/>
      <c r="B80" s="246">
        <v>25</v>
      </c>
      <c r="C80" s="262"/>
      <c r="D80" s="262"/>
      <c r="E80" s="257"/>
      <c r="F80" s="252" t="str">
        <f t="shared" ca="1" si="0"/>
        <v/>
      </c>
      <c r="G80" s="260"/>
      <c r="H80" s="211"/>
      <c r="I80" s="211"/>
      <c r="J80" s="211"/>
      <c r="K80" s="211"/>
      <c r="L80" s="211"/>
      <c r="M80" s="211"/>
      <c r="N80" s="213"/>
      <c r="O80" s="213"/>
      <c r="P80" s="209"/>
      <c r="Q80" s="209"/>
      <c r="R80" s="209"/>
      <c r="S80" s="211"/>
      <c r="T80" s="211"/>
      <c r="U80" s="211"/>
    </row>
    <row r="81" spans="1:21" x14ac:dyDescent="0.3">
      <c r="A81" s="211"/>
      <c r="B81" s="246">
        <v>26</v>
      </c>
      <c r="C81" s="262"/>
      <c r="D81" s="262"/>
      <c r="E81" s="257"/>
      <c r="F81" s="252" t="str">
        <f t="shared" ca="1" si="0"/>
        <v/>
      </c>
      <c r="G81" s="260"/>
      <c r="H81" s="211"/>
      <c r="I81" s="211"/>
      <c r="J81" s="211"/>
      <c r="K81" s="211"/>
      <c r="L81" s="211"/>
      <c r="M81" s="211"/>
      <c r="N81" s="213"/>
      <c r="O81" s="213"/>
      <c r="P81" s="209"/>
      <c r="Q81" s="209"/>
      <c r="R81" s="209"/>
      <c r="S81" s="211"/>
      <c r="T81" s="211"/>
      <c r="U81" s="211"/>
    </row>
    <row r="82" spans="1:21" x14ac:dyDescent="0.3">
      <c r="A82" s="211"/>
      <c r="B82" s="246">
        <v>27</v>
      </c>
      <c r="C82" s="262"/>
      <c r="D82" s="262"/>
      <c r="E82" s="257"/>
      <c r="F82" s="252" t="str">
        <f t="shared" ca="1" si="0"/>
        <v/>
      </c>
      <c r="G82" s="260"/>
      <c r="H82" s="211"/>
      <c r="I82" s="211"/>
      <c r="J82" s="211"/>
      <c r="K82" s="211"/>
      <c r="L82" s="211"/>
      <c r="M82" s="211"/>
      <c r="N82" s="213"/>
      <c r="O82" s="213"/>
      <c r="P82" s="209"/>
      <c r="Q82" s="209"/>
      <c r="R82" s="209"/>
      <c r="S82" s="211"/>
      <c r="T82" s="211"/>
      <c r="U82" s="211"/>
    </row>
    <row r="83" spans="1:21" x14ac:dyDescent="0.3">
      <c r="A83" s="211"/>
      <c r="B83" s="246">
        <v>28</v>
      </c>
      <c r="C83" s="262"/>
      <c r="D83" s="262"/>
      <c r="E83" s="257"/>
      <c r="F83" s="252" t="str">
        <f t="shared" ca="1" si="0"/>
        <v/>
      </c>
      <c r="G83" s="260"/>
      <c r="H83" s="211"/>
      <c r="I83" s="211"/>
      <c r="J83" s="211"/>
      <c r="K83" s="211"/>
      <c r="L83" s="211"/>
      <c r="M83" s="211"/>
      <c r="N83" s="213"/>
      <c r="O83" s="213"/>
      <c r="P83" s="209"/>
      <c r="Q83" s="209"/>
      <c r="R83" s="209"/>
      <c r="S83" s="211"/>
      <c r="T83" s="211"/>
      <c r="U83" s="211"/>
    </row>
    <row r="84" spans="1:21" x14ac:dyDescent="0.3">
      <c r="A84" s="211"/>
      <c r="B84" s="246">
        <v>29</v>
      </c>
      <c r="C84" s="262"/>
      <c r="D84" s="262"/>
      <c r="E84" s="257"/>
      <c r="F84" s="252" t="str">
        <f t="shared" ca="1" si="0"/>
        <v/>
      </c>
      <c r="G84" s="260"/>
      <c r="H84" s="211"/>
      <c r="I84" s="211"/>
      <c r="J84" s="211"/>
      <c r="K84" s="211"/>
      <c r="L84" s="211"/>
      <c r="M84" s="211"/>
      <c r="N84" s="213"/>
      <c r="O84" s="213"/>
      <c r="P84" s="209"/>
      <c r="Q84" s="209"/>
      <c r="R84" s="209"/>
      <c r="S84" s="211"/>
      <c r="T84" s="211"/>
      <c r="U84" s="211"/>
    </row>
    <row r="85" spans="1:21" x14ac:dyDescent="0.3">
      <c r="A85" s="211"/>
      <c r="B85" s="246">
        <v>30</v>
      </c>
      <c r="C85" s="262"/>
      <c r="D85" s="262"/>
      <c r="E85" s="257"/>
      <c r="F85" s="252" t="str">
        <f t="shared" ca="1" si="0"/>
        <v/>
      </c>
      <c r="G85" s="260"/>
      <c r="H85" s="211"/>
      <c r="I85" s="211"/>
      <c r="J85" s="211"/>
      <c r="K85" s="211"/>
      <c r="L85" s="211"/>
      <c r="M85" s="211"/>
      <c r="N85" s="213"/>
      <c r="O85" s="213"/>
      <c r="P85" s="209"/>
      <c r="Q85" s="209"/>
      <c r="R85" s="209"/>
      <c r="S85" s="211"/>
      <c r="T85" s="211"/>
      <c r="U85" s="211"/>
    </row>
    <row r="86" spans="1:21" x14ac:dyDescent="0.3">
      <c r="A86" s="211"/>
      <c r="B86" s="246">
        <v>31</v>
      </c>
      <c r="C86" s="262"/>
      <c r="D86" s="262"/>
      <c r="E86" s="257"/>
      <c r="F86" s="252" t="str">
        <f t="shared" ca="1" si="0"/>
        <v/>
      </c>
      <c r="G86" s="260"/>
      <c r="H86" s="211"/>
      <c r="I86" s="211"/>
      <c r="J86" s="211"/>
      <c r="K86" s="211"/>
      <c r="L86" s="211"/>
      <c r="M86" s="211"/>
      <c r="N86" s="213"/>
      <c r="O86" s="213"/>
      <c r="P86" s="209"/>
      <c r="Q86" s="209"/>
      <c r="R86" s="209"/>
      <c r="S86" s="211"/>
      <c r="T86" s="211"/>
      <c r="U86" s="211"/>
    </row>
    <row r="87" spans="1:21" x14ac:dyDescent="0.3">
      <c r="A87" s="211"/>
      <c r="B87" s="246">
        <v>32</v>
      </c>
      <c r="C87" s="262"/>
      <c r="D87" s="262"/>
      <c r="E87" s="257"/>
      <c r="F87" s="252" t="str">
        <f t="shared" ca="1" si="0"/>
        <v/>
      </c>
      <c r="G87" s="260"/>
      <c r="H87" s="211"/>
      <c r="I87" s="211"/>
      <c r="J87" s="211"/>
      <c r="K87" s="211"/>
      <c r="L87" s="211"/>
      <c r="M87" s="211"/>
      <c r="N87" s="213"/>
      <c r="O87" s="213"/>
      <c r="P87" s="209"/>
      <c r="Q87" s="209"/>
      <c r="R87" s="209"/>
      <c r="S87" s="211"/>
      <c r="T87" s="211"/>
      <c r="U87" s="211"/>
    </row>
    <row r="88" spans="1:21" x14ac:dyDescent="0.3">
      <c r="A88" s="211"/>
      <c r="B88" s="246">
        <v>33</v>
      </c>
      <c r="C88" s="262"/>
      <c r="D88" s="262"/>
      <c r="E88" s="257"/>
      <c r="F88" s="252" t="str">
        <f t="shared" ca="1" si="0"/>
        <v/>
      </c>
      <c r="G88" s="260"/>
      <c r="H88" s="211"/>
      <c r="I88" s="211"/>
      <c r="J88" s="211"/>
      <c r="K88" s="211"/>
      <c r="L88" s="211"/>
      <c r="M88" s="211"/>
      <c r="N88" s="213"/>
      <c r="O88" s="213"/>
      <c r="P88" s="209"/>
      <c r="Q88" s="209"/>
      <c r="R88" s="209"/>
      <c r="S88" s="211"/>
      <c r="T88" s="211"/>
      <c r="U88" s="211"/>
    </row>
    <row r="89" spans="1:21" x14ac:dyDescent="0.3">
      <c r="A89" s="211"/>
      <c r="B89" s="246">
        <v>34</v>
      </c>
      <c r="C89" s="262"/>
      <c r="D89" s="262"/>
      <c r="E89" s="257"/>
      <c r="F89" s="252" t="str">
        <f t="shared" ca="1" si="0"/>
        <v/>
      </c>
      <c r="G89" s="260"/>
      <c r="H89" s="211"/>
      <c r="I89" s="211"/>
      <c r="J89" s="211"/>
      <c r="K89" s="211"/>
      <c r="L89" s="211"/>
      <c r="M89" s="211"/>
      <c r="N89" s="213"/>
      <c r="O89" s="213"/>
      <c r="P89" s="209"/>
      <c r="Q89" s="209"/>
      <c r="R89" s="209"/>
      <c r="S89" s="211"/>
      <c r="T89" s="211"/>
      <c r="U89" s="211"/>
    </row>
    <row r="90" spans="1:21" x14ac:dyDescent="0.3">
      <c r="A90" s="211"/>
      <c r="B90" s="246">
        <v>35</v>
      </c>
      <c r="C90" s="262"/>
      <c r="D90" s="262"/>
      <c r="E90" s="257"/>
      <c r="F90" s="252" t="str">
        <f t="shared" ca="1" si="0"/>
        <v/>
      </c>
      <c r="G90" s="260"/>
      <c r="H90" s="211"/>
      <c r="I90" s="211"/>
      <c r="J90" s="211"/>
      <c r="K90" s="211"/>
      <c r="L90" s="211"/>
      <c r="M90" s="211"/>
      <c r="N90" s="213"/>
      <c r="O90" s="213"/>
      <c r="P90" s="209"/>
      <c r="Q90" s="209"/>
      <c r="R90" s="209"/>
      <c r="S90" s="211"/>
      <c r="T90" s="211"/>
      <c r="U90" s="211"/>
    </row>
    <row r="91" spans="1:21" x14ac:dyDescent="0.3">
      <c r="A91" s="211"/>
      <c r="B91" s="246">
        <v>36</v>
      </c>
      <c r="C91" s="262"/>
      <c r="D91" s="262"/>
      <c r="E91" s="257"/>
      <c r="F91" s="252" t="str">
        <f t="shared" ca="1" si="0"/>
        <v/>
      </c>
      <c r="G91" s="260"/>
      <c r="H91" s="211"/>
      <c r="I91" s="211"/>
      <c r="J91" s="211"/>
      <c r="K91" s="211"/>
      <c r="L91" s="211"/>
      <c r="M91" s="211"/>
      <c r="N91" s="213"/>
      <c r="O91" s="213"/>
      <c r="P91" s="209"/>
      <c r="Q91" s="209"/>
      <c r="R91" s="209"/>
      <c r="S91" s="211"/>
      <c r="T91" s="211"/>
      <c r="U91" s="211"/>
    </row>
    <row r="92" spans="1:21" x14ac:dyDescent="0.3">
      <c r="A92" s="211"/>
      <c r="B92" s="246">
        <v>37</v>
      </c>
      <c r="C92" s="262"/>
      <c r="D92" s="262"/>
      <c r="E92" s="257"/>
      <c r="F92" s="252" t="str">
        <f t="shared" ca="1" si="0"/>
        <v/>
      </c>
      <c r="G92" s="260"/>
      <c r="H92" s="211"/>
      <c r="I92" s="211"/>
      <c r="J92" s="211"/>
      <c r="K92" s="211"/>
      <c r="L92" s="211"/>
      <c r="M92" s="211"/>
      <c r="N92" s="213"/>
      <c r="O92" s="213"/>
      <c r="P92" s="209"/>
      <c r="Q92" s="209"/>
      <c r="R92" s="209"/>
      <c r="S92" s="211"/>
      <c r="T92" s="211"/>
      <c r="U92" s="211"/>
    </row>
    <row r="93" spans="1:21" x14ac:dyDescent="0.3">
      <c r="A93" s="211"/>
      <c r="B93" s="246">
        <v>38</v>
      </c>
      <c r="C93" s="262"/>
      <c r="D93" s="262"/>
      <c r="E93" s="257"/>
      <c r="F93" s="252" t="str">
        <f t="shared" ca="1" si="0"/>
        <v/>
      </c>
      <c r="G93" s="260"/>
      <c r="H93" s="211"/>
      <c r="I93" s="211"/>
      <c r="J93" s="211"/>
      <c r="K93" s="211"/>
      <c r="L93" s="211"/>
      <c r="M93" s="211"/>
      <c r="N93" s="213"/>
      <c r="O93" s="213"/>
      <c r="P93" s="209"/>
      <c r="Q93" s="209"/>
      <c r="R93" s="209"/>
      <c r="S93" s="211"/>
      <c r="T93" s="211"/>
      <c r="U93" s="211"/>
    </row>
    <row r="94" spans="1:21" x14ac:dyDescent="0.3">
      <c r="A94" s="211"/>
      <c r="B94" s="246">
        <v>39</v>
      </c>
      <c r="C94" s="262"/>
      <c r="D94" s="262"/>
      <c r="E94" s="257"/>
      <c r="F94" s="252" t="str">
        <f t="shared" ca="1" si="0"/>
        <v/>
      </c>
      <c r="G94" s="260"/>
      <c r="H94" s="211"/>
      <c r="I94" s="211"/>
      <c r="J94" s="211"/>
      <c r="K94" s="211"/>
      <c r="L94" s="211"/>
      <c r="M94" s="211"/>
      <c r="N94" s="213"/>
      <c r="O94" s="213"/>
      <c r="P94" s="209"/>
      <c r="Q94" s="209"/>
      <c r="R94" s="209"/>
      <c r="S94" s="211"/>
      <c r="T94" s="211"/>
      <c r="U94" s="211"/>
    </row>
    <row r="95" spans="1:21" x14ac:dyDescent="0.3">
      <c r="A95" s="211"/>
      <c r="B95" s="246">
        <v>40</v>
      </c>
      <c r="C95" s="262"/>
      <c r="D95" s="262"/>
      <c r="E95" s="257"/>
      <c r="F95" s="252" t="str">
        <f t="shared" ca="1" si="0"/>
        <v/>
      </c>
      <c r="G95" s="260"/>
      <c r="H95" s="211"/>
      <c r="I95" s="211"/>
      <c r="J95" s="211"/>
      <c r="K95" s="211"/>
      <c r="L95" s="211"/>
      <c r="M95" s="211"/>
      <c r="N95" s="213"/>
      <c r="O95" s="213"/>
      <c r="P95" s="209"/>
      <c r="Q95" s="209"/>
      <c r="R95" s="209"/>
      <c r="S95" s="211"/>
      <c r="T95" s="211"/>
      <c r="U95" s="211"/>
    </row>
    <row r="96" spans="1:21" x14ac:dyDescent="0.3">
      <c r="A96" s="211"/>
      <c r="B96" s="246">
        <v>41</v>
      </c>
      <c r="C96" s="262"/>
      <c r="D96" s="262"/>
      <c r="E96" s="257"/>
      <c r="F96" s="252" t="str">
        <f t="shared" ca="1" si="0"/>
        <v/>
      </c>
      <c r="G96" s="260"/>
      <c r="H96" s="211"/>
      <c r="I96" s="211"/>
      <c r="J96" s="211"/>
      <c r="K96" s="211"/>
      <c r="L96" s="211"/>
      <c r="M96" s="211"/>
      <c r="N96" s="213"/>
      <c r="O96" s="213"/>
      <c r="P96" s="209"/>
      <c r="Q96" s="209"/>
      <c r="R96" s="209"/>
      <c r="S96" s="211"/>
      <c r="T96" s="211"/>
      <c r="U96" s="211"/>
    </row>
    <row r="97" spans="1:21" x14ac:dyDescent="0.3">
      <c r="A97" s="211"/>
      <c r="B97" s="246">
        <v>42</v>
      </c>
      <c r="C97" s="262"/>
      <c r="D97" s="262"/>
      <c r="E97" s="257"/>
      <c r="F97" s="252" t="str">
        <f t="shared" ca="1" si="0"/>
        <v/>
      </c>
      <c r="G97" s="260"/>
      <c r="H97" s="211"/>
      <c r="I97" s="211"/>
      <c r="J97" s="211"/>
      <c r="K97" s="211"/>
      <c r="L97" s="211"/>
      <c r="M97" s="211"/>
      <c r="N97" s="213"/>
      <c r="O97" s="213"/>
      <c r="P97" s="209"/>
      <c r="Q97" s="209"/>
      <c r="R97" s="209"/>
      <c r="S97" s="211"/>
      <c r="T97" s="211"/>
      <c r="U97" s="211"/>
    </row>
    <row r="98" spans="1:21" x14ac:dyDescent="0.3">
      <c r="A98" s="211"/>
      <c r="B98" s="246">
        <v>43</v>
      </c>
      <c r="C98" s="262"/>
      <c r="D98" s="262"/>
      <c r="E98" s="257"/>
      <c r="F98" s="252" t="str">
        <f t="shared" ca="1" si="0"/>
        <v/>
      </c>
      <c r="G98" s="260"/>
      <c r="H98" s="211"/>
      <c r="I98" s="211"/>
      <c r="J98" s="211"/>
      <c r="K98" s="211"/>
      <c r="L98" s="211"/>
      <c r="M98" s="211"/>
      <c r="N98" s="213"/>
      <c r="O98" s="213"/>
      <c r="P98" s="209"/>
      <c r="Q98" s="209"/>
      <c r="R98" s="209"/>
      <c r="S98" s="211"/>
      <c r="T98" s="211"/>
      <c r="U98" s="211"/>
    </row>
    <row r="99" spans="1:21" x14ac:dyDescent="0.3">
      <c r="A99" s="211"/>
      <c r="B99" s="246">
        <v>44</v>
      </c>
      <c r="C99" s="262"/>
      <c r="D99" s="262"/>
      <c r="E99" s="257"/>
      <c r="F99" s="252" t="str">
        <f t="shared" ca="1" si="0"/>
        <v/>
      </c>
      <c r="G99" s="260"/>
      <c r="H99" s="211"/>
      <c r="I99" s="211"/>
      <c r="J99" s="211"/>
      <c r="K99" s="211"/>
      <c r="L99" s="211"/>
      <c r="M99" s="211"/>
      <c r="N99" s="213"/>
      <c r="O99" s="213"/>
      <c r="P99" s="209"/>
      <c r="Q99" s="209"/>
      <c r="R99" s="209"/>
      <c r="S99" s="211"/>
      <c r="T99" s="211"/>
      <c r="U99" s="211"/>
    </row>
    <row r="100" spans="1:21" x14ac:dyDescent="0.3">
      <c r="A100" s="211"/>
      <c r="B100" s="246">
        <v>45</v>
      </c>
      <c r="C100" s="262"/>
      <c r="D100" s="262"/>
      <c r="E100" s="257"/>
      <c r="F100" s="252" t="str">
        <f t="shared" ca="1" si="0"/>
        <v/>
      </c>
      <c r="G100" s="260"/>
      <c r="H100" s="211"/>
      <c r="I100" s="211"/>
      <c r="J100" s="211"/>
      <c r="K100" s="211"/>
      <c r="L100" s="211"/>
      <c r="M100" s="211"/>
      <c r="N100" s="213"/>
      <c r="O100" s="213"/>
      <c r="P100" s="209"/>
      <c r="Q100" s="209"/>
      <c r="R100" s="209"/>
      <c r="S100" s="211"/>
      <c r="T100" s="211"/>
      <c r="U100" s="211"/>
    </row>
    <row r="101" spans="1:21" x14ac:dyDescent="0.3">
      <c r="A101" s="211"/>
      <c r="B101" s="246">
        <v>46</v>
      </c>
      <c r="C101" s="262"/>
      <c r="D101" s="262"/>
      <c r="E101" s="257"/>
      <c r="F101" s="252" t="str">
        <f t="shared" ca="1" si="0"/>
        <v/>
      </c>
      <c r="G101" s="260"/>
      <c r="H101" s="211"/>
      <c r="I101" s="211"/>
      <c r="J101" s="211"/>
      <c r="K101" s="211"/>
      <c r="L101" s="211"/>
      <c r="M101" s="211"/>
      <c r="N101" s="213"/>
      <c r="O101" s="213"/>
      <c r="P101" s="209"/>
      <c r="Q101" s="209"/>
      <c r="R101" s="209"/>
      <c r="S101" s="211"/>
      <c r="T101" s="211"/>
      <c r="U101" s="211"/>
    </row>
    <row r="102" spans="1:21" x14ac:dyDescent="0.3">
      <c r="A102" s="211"/>
      <c r="B102" s="246">
        <v>47</v>
      </c>
      <c r="C102" s="262"/>
      <c r="D102" s="262"/>
      <c r="E102" s="257"/>
      <c r="F102" s="252" t="str">
        <f t="shared" ca="1" si="0"/>
        <v/>
      </c>
      <c r="G102" s="260"/>
      <c r="H102" s="211"/>
      <c r="I102" s="211"/>
      <c r="J102" s="211"/>
      <c r="K102" s="211"/>
      <c r="L102" s="211"/>
      <c r="M102" s="211"/>
      <c r="N102" s="213"/>
      <c r="O102" s="213"/>
      <c r="P102" s="209"/>
      <c r="Q102" s="209"/>
      <c r="R102" s="209"/>
      <c r="S102" s="211"/>
      <c r="T102" s="211"/>
      <c r="U102" s="211"/>
    </row>
    <row r="103" spans="1:21" x14ac:dyDescent="0.3">
      <c r="A103" s="211"/>
      <c r="B103" s="246">
        <v>48</v>
      </c>
      <c r="C103" s="262"/>
      <c r="D103" s="262"/>
      <c r="E103" s="257"/>
      <c r="F103" s="252" t="str">
        <f t="shared" ca="1" si="0"/>
        <v/>
      </c>
      <c r="G103" s="260"/>
      <c r="H103" s="211"/>
      <c r="I103" s="211"/>
      <c r="J103" s="211"/>
      <c r="K103" s="211"/>
      <c r="L103" s="211"/>
      <c r="M103" s="211"/>
      <c r="N103" s="213"/>
      <c r="O103" s="213"/>
      <c r="P103" s="209"/>
      <c r="Q103" s="209"/>
      <c r="R103" s="209"/>
      <c r="S103" s="211"/>
      <c r="T103" s="211"/>
      <c r="U103" s="211"/>
    </row>
    <row r="104" spans="1:21" x14ac:dyDescent="0.3">
      <c r="A104" s="211"/>
      <c r="B104" s="246">
        <v>49</v>
      </c>
      <c r="C104" s="262"/>
      <c r="D104" s="262"/>
      <c r="E104" s="257"/>
      <c r="F104" s="252" t="str">
        <f t="shared" ca="1" si="0"/>
        <v/>
      </c>
      <c r="G104" s="260"/>
      <c r="H104" s="211"/>
      <c r="I104" s="211"/>
      <c r="J104" s="211"/>
      <c r="K104" s="211"/>
      <c r="L104" s="211"/>
      <c r="M104" s="211"/>
      <c r="N104" s="213"/>
      <c r="O104" s="213"/>
      <c r="P104" s="209"/>
      <c r="Q104" s="209"/>
      <c r="R104" s="209"/>
      <c r="S104" s="211"/>
      <c r="T104" s="211"/>
      <c r="U104" s="211"/>
    </row>
    <row r="105" spans="1:21" x14ac:dyDescent="0.3">
      <c r="A105" s="211"/>
      <c r="B105" s="246">
        <v>50</v>
      </c>
      <c r="C105" s="262"/>
      <c r="D105" s="262"/>
      <c r="E105" s="257"/>
      <c r="F105" s="252" t="str">
        <f t="shared" ca="1" si="0"/>
        <v/>
      </c>
      <c r="G105" s="260"/>
      <c r="H105" s="211"/>
      <c r="I105" s="211"/>
      <c r="J105" s="211"/>
      <c r="K105" s="211"/>
      <c r="L105" s="211"/>
      <c r="M105" s="211"/>
      <c r="N105" s="213"/>
      <c r="O105" s="213"/>
      <c r="P105" s="209"/>
      <c r="Q105" s="209"/>
      <c r="R105" s="209"/>
      <c r="S105" s="211"/>
      <c r="T105" s="211"/>
      <c r="U105" s="211"/>
    </row>
    <row r="106" spans="1:21" x14ac:dyDescent="0.3">
      <c r="A106" s="211"/>
      <c r="B106" s="248">
        <v>51</v>
      </c>
      <c r="C106" s="262"/>
      <c r="D106" s="262"/>
      <c r="E106" s="257"/>
      <c r="F106" s="252" t="str">
        <f t="shared" ca="1" si="0"/>
        <v/>
      </c>
      <c r="G106" s="260"/>
      <c r="H106" s="211"/>
      <c r="I106" s="211"/>
      <c r="J106" s="211"/>
      <c r="K106" s="211"/>
      <c r="L106" s="211"/>
      <c r="M106" s="211"/>
      <c r="N106" s="213"/>
      <c r="O106" s="213"/>
      <c r="P106" s="209"/>
      <c r="Q106" s="209"/>
      <c r="R106" s="209"/>
      <c r="S106" s="211"/>
      <c r="T106" s="211"/>
      <c r="U106" s="211"/>
    </row>
    <row r="107" spans="1:21" x14ac:dyDescent="0.3">
      <c r="A107" s="211"/>
      <c r="B107" s="246">
        <v>52</v>
      </c>
      <c r="C107" s="262"/>
      <c r="D107" s="262"/>
      <c r="E107" s="257"/>
      <c r="F107" s="252" t="str">
        <f t="shared" ca="1" si="0"/>
        <v/>
      </c>
      <c r="G107" s="260"/>
      <c r="H107" s="211"/>
      <c r="I107" s="211"/>
      <c r="J107" s="211"/>
      <c r="K107" s="211"/>
      <c r="L107" s="211"/>
      <c r="M107" s="211"/>
      <c r="N107" s="213"/>
      <c r="O107" s="213"/>
      <c r="P107" s="209"/>
      <c r="Q107" s="209"/>
      <c r="R107" s="209"/>
      <c r="S107" s="211"/>
      <c r="T107" s="211"/>
      <c r="U107" s="211"/>
    </row>
    <row r="108" spans="1:21" x14ac:dyDescent="0.3">
      <c r="A108" s="211"/>
      <c r="B108" s="246">
        <v>53</v>
      </c>
      <c r="C108" s="262"/>
      <c r="D108" s="262"/>
      <c r="E108" s="257"/>
      <c r="F108" s="252" t="str">
        <f t="shared" ca="1" si="0"/>
        <v/>
      </c>
      <c r="G108" s="260"/>
      <c r="H108" s="211"/>
      <c r="I108" s="211"/>
      <c r="J108" s="211"/>
      <c r="K108" s="211"/>
      <c r="L108" s="211"/>
      <c r="M108" s="211"/>
      <c r="N108" s="213"/>
      <c r="O108" s="213"/>
      <c r="P108" s="209"/>
      <c r="Q108" s="209"/>
      <c r="R108" s="209"/>
      <c r="S108" s="211"/>
      <c r="T108" s="211"/>
      <c r="U108" s="211"/>
    </row>
    <row r="109" spans="1:21" x14ac:dyDescent="0.3">
      <c r="A109" s="211"/>
      <c r="B109" s="246">
        <v>54</v>
      </c>
      <c r="C109" s="262"/>
      <c r="D109" s="262"/>
      <c r="E109" s="257"/>
      <c r="F109" s="252" t="str">
        <f t="shared" ca="1" si="0"/>
        <v/>
      </c>
      <c r="G109" s="260"/>
      <c r="H109" s="211"/>
      <c r="I109" s="211"/>
      <c r="J109" s="211"/>
      <c r="K109" s="211"/>
      <c r="L109" s="211"/>
      <c r="M109" s="211"/>
      <c r="N109" s="213"/>
      <c r="O109" s="213"/>
      <c r="P109" s="209"/>
      <c r="Q109" s="209"/>
      <c r="R109" s="209"/>
      <c r="S109" s="211"/>
      <c r="T109" s="211"/>
      <c r="U109" s="211"/>
    </row>
    <row r="110" spans="1:21" x14ac:dyDescent="0.3">
      <c r="A110" s="211"/>
      <c r="B110" s="246">
        <v>55</v>
      </c>
      <c r="C110" s="262"/>
      <c r="D110" s="262"/>
      <c r="E110" s="257"/>
      <c r="F110" s="252" t="str">
        <f t="shared" ca="1" si="0"/>
        <v/>
      </c>
      <c r="G110" s="260"/>
      <c r="H110" s="211"/>
      <c r="I110" s="211"/>
      <c r="J110" s="211"/>
      <c r="K110" s="211"/>
      <c r="L110" s="211"/>
      <c r="M110" s="211"/>
      <c r="N110" s="213"/>
      <c r="O110" s="213"/>
      <c r="P110" s="209"/>
      <c r="Q110" s="209"/>
      <c r="R110" s="209"/>
      <c r="S110" s="211"/>
      <c r="T110" s="211"/>
      <c r="U110" s="211"/>
    </row>
    <row r="111" spans="1:21" x14ac:dyDescent="0.3">
      <c r="A111" s="211"/>
      <c r="B111" s="246">
        <v>56</v>
      </c>
      <c r="C111" s="262"/>
      <c r="D111" s="262"/>
      <c r="E111" s="257"/>
      <c r="F111" s="252" t="str">
        <f t="shared" ca="1" si="0"/>
        <v/>
      </c>
      <c r="G111" s="260"/>
      <c r="H111" s="211"/>
      <c r="I111" s="211"/>
      <c r="J111" s="211"/>
      <c r="K111" s="211"/>
      <c r="L111" s="211"/>
      <c r="M111" s="211"/>
      <c r="N111" s="213"/>
      <c r="O111" s="213"/>
      <c r="P111" s="209"/>
      <c r="Q111" s="209"/>
      <c r="R111" s="209"/>
      <c r="S111" s="211"/>
      <c r="T111" s="211"/>
      <c r="U111" s="211"/>
    </row>
    <row r="112" spans="1:21" x14ac:dyDescent="0.3">
      <c r="A112" s="211"/>
      <c r="B112" s="246">
        <v>57</v>
      </c>
      <c r="C112" s="262"/>
      <c r="D112" s="262"/>
      <c r="E112" s="257"/>
      <c r="F112" s="252" t="str">
        <f t="shared" ca="1" si="0"/>
        <v/>
      </c>
      <c r="G112" s="260"/>
      <c r="H112" s="211"/>
      <c r="I112" s="211"/>
      <c r="J112" s="211"/>
      <c r="K112" s="211"/>
      <c r="L112" s="211"/>
      <c r="M112" s="211"/>
      <c r="N112" s="213"/>
      <c r="O112" s="213"/>
      <c r="P112" s="209"/>
      <c r="Q112" s="209"/>
      <c r="R112" s="209"/>
      <c r="S112" s="211"/>
      <c r="T112" s="211"/>
      <c r="U112" s="211"/>
    </row>
    <row r="113" spans="1:21" x14ac:dyDescent="0.3">
      <c r="A113" s="211"/>
      <c r="B113" s="246">
        <v>58</v>
      </c>
      <c r="C113" s="262"/>
      <c r="D113" s="262"/>
      <c r="E113" s="257"/>
      <c r="F113" s="252" t="str">
        <f t="shared" ca="1" si="0"/>
        <v/>
      </c>
      <c r="G113" s="260"/>
      <c r="H113" s="211"/>
      <c r="I113" s="211"/>
      <c r="J113" s="211"/>
      <c r="K113" s="211"/>
      <c r="L113" s="211"/>
      <c r="M113" s="211"/>
      <c r="N113" s="213"/>
      <c r="O113" s="213"/>
      <c r="P113" s="209"/>
      <c r="Q113" s="209"/>
      <c r="R113" s="209"/>
      <c r="S113" s="211"/>
      <c r="T113" s="211"/>
      <c r="U113" s="211"/>
    </row>
    <row r="114" spans="1:21" x14ac:dyDescent="0.3">
      <c r="A114" s="211"/>
      <c r="B114" s="246">
        <v>59</v>
      </c>
      <c r="C114" s="262"/>
      <c r="D114" s="262"/>
      <c r="E114" s="257"/>
      <c r="F114" s="252" t="str">
        <f t="shared" ca="1" si="0"/>
        <v/>
      </c>
      <c r="G114" s="260"/>
      <c r="H114" s="211"/>
      <c r="I114" s="211"/>
      <c r="J114" s="211"/>
      <c r="K114" s="211"/>
      <c r="L114" s="211"/>
      <c r="M114" s="211"/>
      <c r="N114" s="213"/>
      <c r="O114" s="213"/>
      <c r="P114" s="209"/>
      <c r="Q114" s="209"/>
      <c r="R114" s="209"/>
      <c r="S114" s="211"/>
      <c r="T114" s="211"/>
      <c r="U114" s="211"/>
    </row>
    <row r="115" spans="1:21" x14ac:dyDescent="0.3">
      <c r="A115" s="211"/>
      <c r="B115" s="246">
        <v>60</v>
      </c>
      <c r="C115" s="262"/>
      <c r="D115" s="262"/>
      <c r="E115" s="257"/>
      <c r="F115" s="252" t="str">
        <f t="shared" ca="1" si="0"/>
        <v/>
      </c>
      <c r="G115" s="260"/>
      <c r="H115" s="211"/>
      <c r="I115" s="211"/>
      <c r="J115" s="211"/>
      <c r="K115" s="211"/>
      <c r="L115" s="211"/>
      <c r="M115" s="211"/>
      <c r="N115" s="213"/>
      <c r="O115" s="213"/>
      <c r="P115" s="209"/>
      <c r="Q115" s="209"/>
      <c r="R115" s="209"/>
      <c r="S115" s="211"/>
      <c r="T115" s="211"/>
      <c r="U115" s="211"/>
    </row>
    <row r="116" spans="1:21" x14ac:dyDescent="0.3">
      <c r="A116" s="211"/>
      <c r="B116" s="246">
        <v>61</v>
      </c>
      <c r="C116" s="262"/>
      <c r="D116" s="262"/>
      <c r="E116" s="257"/>
      <c r="F116" s="252" t="str">
        <f t="shared" ca="1" si="0"/>
        <v/>
      </c>
      <c r="G116" s="260"/>
      <c r="H116" s="211"/>
      <c r="I116" s="211"/>
      <c r="J116" s="211"/>
      <c r="K116" s="211"/>
      <c r="L116" s="211"/>
      <c r="M116" s="211"/>
      <c r="N116" s="213"/>
      <c r="O116" s="213"/>
      <c r="P116" s="209"/>
      <c r="Q116" s="209"/>
      <c r="R116" s="209"/>
      <c r="S116" s="211"/>
      <c r="T116" s="211"/>
      <c r="U116" s="211"/>
    </row>
    <row r="117" spans="1:21" x14ac:dyDescent="0.3">
      <c r="A117" s="211"/>
      <c r="B117" s="246">
        <v>62</v>
      </c>
      <c r="C117" s="262"/>
      <c r="D117" s="262"/>
      <c r="E117" s="257"/>
      <c r="F117" s="252" t="str">
        <f t="shared" ca="1" si="0"/>
        <v/>
      </c>
      <c r="G117" s="260"/>
      <c r="H117" s="211"/>
      <c r="I117" s="211"/>
      <c r="J117" s="211"/>
      <c r="K117" s="211"/>
      <c r="L117" s="211"/>
      <c r="M117" s="211"/>
      <c r="N117" s="213"/>
      <c r="O117" s="213"/>
      <c r="P117" s="209"/>
      <c r="Q117" s="209"/>
      <c r="R117" s="209"/>
      <c r="S117" s="211"/>
      <c r="T117" s="211"/>
      <c r="U117" s="211"/>
    </row>
    <row r="118" spans="1:21" x14ac:dyDescent="0.3">
      <c r="A118" s="211"/>
      <c r="B118" s="246">
        <v>63</v>
      </c>
      <c r="C118" s="262"/>
      <c r="D118" s="262"/>
      <c r="E118" s="257"/>
      <c r="F118" s="252" t="str">
        <f t="shared" ca="1" si="0"/>
        <v/>
      </c>
      <c r="G118" s="260"/>
      <c r="H118" s="211"/>
      <c r="I118" s="211"/>
      <c r="J118" s="211"/>
      <c r="K118" s="211"/>
      <c r="L118" s="211"/>
      <c r="M118" s="211"/>
      <c r="N118" s="213"/>
      <c r="O118" s="213"/>
      <c r="P118" s="209"/>
      <c r="Q118" s="209"/>
      <c r="R118" s="209"/>
      <c r="S118" s="211"/>
      <c r="T118" s="211"/>
      <c r="U118" s="211"/>
    </row>
    <row r="119" spans="1:21" x14ac:dyDescent="0.3">
      <c r="A119" s="211"/>
      <c r="B119" s="246">
        <v>64</v>
      </c>
      <c r="C119" s="262"/>
      <c r="D119" s="262"/>
      <c r="E119" s="257"/>
      <c r="F119" s="252" t="str">
        <f t="shared" ca="1" si="0"/>
        <v/>
      </c>
      <c r="G119" s="260"/>
      <c r="H119" s="211"/>
      <c r="I119" s="211"/>
      <c r="J119" s="211"/>
      <c r="K119" s="211"/>
      <c r="L119" s="211"/>
      <c r="M119" s="211"/>
      <c r="N119" s="213"/>
      <c r="O119" s="213"/>
      <c r="P119" s="209"/>
      <c r="Q119" s="209"/>
      <c r="R119" s="209"/>
      <c r="S119" s="211"/>
      <c r="T119" s="211"/>
      <c r="U119" s="211"/>
    </row>
    <row r="120" spans="1:21" x14ac:dyDescent="0.3">
      <c r="A120" s="211"/>
      <c r="B120" s="246">
        <v>65</v>
      </c>
      <c r="C120" s="262"/>
      <c r="D120" s="262"/>
      <c r="E120" s="257"/>
      <c r="F120" s="252" t="str">
        <f t="shared" ca="1" si="0"/>
        <v/>
      </c>
      <c r="G120" s="260"/>
      <c r="H120" s="211"/>
      <c r="I120" s="211"/>
      <c r="J120" s="211"/>
      <c r="K120" s="211"/>
      <c r="L120" s="211"/>
      <c r="M120" s="211"/>
      <c r="N120" s="213"/>
      <c r="O120" s="213"/>
      <c r="P120" s="209"/>
      <c r="Q120" s="209"/>
      <c r="R120" s="209"/>
      <c r="S120" s="211"/>
      <c r="T120" s="211"/>
      <c r="U120" s="211"/>
    </row>
    <row r="121" spans="1:21" x14ac:dyDescent="0.3">
      <c r="A121" s="211"/>
      <c r="B121" s="246">
        <v>66</v>
      </c>
      <c r="C121" s="262"/>
      <c r="D121" s="262"/>
      <c r="E121" s="257"/>
      <c r="F121" s="252" t="str">
        <f t="shared" ref="F121:F155" ca="1" si="1">IF(E121="","",IFERROR(DATEDIF(E121,TODAY(),"Y"),""))</f>
        <v/>
      </c>
      <c r="G121" s="260"/>
      <c r="H121" s="211"/>
      <c r="I121" s="211"/>
      <c r="J121" s="211"/>
      <c r="K121" s="211"/>
      <c r="L121" s="211"/>
      <c r="M121" s="211"/>
      <c r="N121" s="213"/>
      <c r="O121" s="213"/>
      <c r="P121" s="209"/>
      <c r="Q121" s="209"/>
      <c r="R121" s="209"/>
      <c r="S121" s="211"/>
      <c r="T121" s="211"/>
      <c r="U121" s="211"/>
    </row>
    <row r="122" spans="1:21" x14ac:dyDescent="0.3">
      <c r="A122" s="211"/>
      <c r="B122" s="246">
        <v>67</v>
      </c>
      <c r="C122" s="262"/>
      <c r="D122" s="262"/>
      <c r="E122" s="257"/>
      <c r="F122" s="252" t="str">
        <f t="shared" ca="1" si="1"/>
        <v/>
      </c>
      <c r="G122" s="260"/>
      <c r="H122" s="211"/>
      <c r="I122" s="211"/>
      <c r="J122" s="211"/>
      <c r="K122" s="211"/>
      <c r="L122" s="211"/>
      <c r="M122" s="211"/>
      <c r="N122" s="213"/>
      <c r="O122" s="213"/>
      <c r="P122" s="209"/>
      <c r="Q122" s="209"/>
      <c r="R122" s="209"/>
      <c r="S122" s="211"/>
      <c r="T122" s="211"/>
      <c r="U122" s="211"/>
    </row>
    <row r="123" spans="1:21" x14ac:dyDescent="0.3">
      <c r="A123" s="211"/>
      <c r="B123" s="246">
        <v>68</v>
      </c>
      <c r="C123" s="262"/>
      <c r="D123" s="262"/>
      <c r="E123" s="257"/>
      <c r="F123" s="252" t="str">
        <f t="shared" ca="1" si="1"/>
        <v/>
      </c>
      <c r="G123" s="260"/>
      <c r="H123" s="211"/>
      <c r="I123" s="211"/>
      <c r="J123" s="211"/>
      <c r="K123" s="211"/>
      <c r="L123" s="211"/>
      <c r="M123" s="211"/>
      <c r="N123" s="213"/>
      <c r="O123" s="213"/>
      <c r="P123" s="209"/>
      <c r="Q123" s="209"/>
      <c r="R123" s="209"/>
      <c r="S123" s="211"/>
      <c r="T123" s="211"/>
      <c r="U123" s="211"/>
    </row>
    <row r="124" spans="1:21" x14ac:dyDescent="0.3">
      <c r="A124" s="211"/>
      <c r="B124" s="246">
        <v>69</v>
      </c>
      <c r="C124" s="262"/>
      <c r="D124" s="262"/>
      <c r="E124" s="257"/>
      <c r="F124" s="252" t="str">
        <f t="shared" ca="1" si="1"/>
        <v/>
      </c>
      <c r="G124" s="260"/>
      <c r="H124" s="211"/>
      <c r="I124" s="211"/>
      <c r="J124" s="211"/>
      <c r="K124" s="211"/>
      <c r="L124" s="211"/>
      <c r="M124" s="211"/>
      <c r="N124" s="213"/>
      <c r="O124" s="213"/>
      <c r="P124" s="209"/>
      <c r="Q124" s="209"/>
      <c r="R124" s="209"/>
      <c r="S124" s="211"/>
      <c r="T124" s="211"/>
      <c r="U124" s="211"/>
    </row>
    <row r="125" spans="1:21" x14ac:dyDescent="0.3">
      <c r="A125" s="211"/>
      <c r="B125" s="246">
        <v>70</v>
      </c>
      <c r="C125" s="262"/>
      <c r="D125" s="262"/>
      <c r="E125" s="257"/>
      <c r="F125" s="252" t="str">
        <f t="shared" ca="1" si="1"/>
        <v/>
      </c>
      <c r="G125" s="260"/>
      <c r="H125" s="211"/>
      <c r="I125" s="211"/>
      <c r="J125" s="211"/>
      <c r="K125" s="211"/>
      <c r="L125" s="211"/>
      <c r="M125" s="211"/>
      <c r="N125" s="213"/>
      <c r="O125" s="213"/>
      <c r="P125" s="209"/>
      <c r="Q125" s="209"/>
      <c r="R125" s="209"/>
      <c r="S125" s="211"/>
      <c r="T125" s="211"/>
      <c r="U125" s="211"/>
    </row>
    <row r="126" spans="1:21" x14ac:dyDescent="0.3">
      <c r="A126" s="211"/>
      <c r="B126" s="246">
        <v>71</v>
      </c>
      <c r="C126" s="262"/>
      <c r="D126" s="262"/>
      <c r="E126" s="257"/>
      <c r="F126" s="252" t="str">
        <f t="shared" ca="1" si="1"/>
        <v/>
      </c>
      <c r="G126" s="260"/>
      <c r="H126" s="211"/>
      <c r="I126" s="211"/>
      <c r="J126" s="211"/>
      <c r="K126" s="211"/>
      <c r="L126" s="211"/>
      <c r="M126" s="211"/>
      <c r="N126" s="213"/>
      <c r="O126" s="213"/>
      <c r="P126" s="209"/>
      <c r="Q126" s="209"/>
      <c r="R126" s="209"/>
      <c r="S126" s="211"/>
      <c r="T126" s="211"/>
      <c r="U126" s="211"/>
    </row>
    <row r="127" spans="1:21" x14ac:dyDescent="0.3">
      <c r="A127" s="211"/>
      <c r="B127" s="246">
        <v>72</v>
      </c>
      <c r="C127" s="262"/>
      <c r="D127" s="262"/>
      <c r="E127" s="257"/>
      <c r="F127" s="252" t="str">
        <f t="shared" ca="1" si="1"/>
        <v/>
      </c>
      <c r="G127" s="260"/>
      <c r="H127" s="211"/>
      <c r="I127" s="211"/>
      <c r="J127" s="211"/>
      <c r="K127" s="211"/>
      <c r="L127" s="211"/>
      <c r="M127" s="211"/>
      <c r="N127" s="213"/>
      <c r="O127" s="213"/>
      <c r="P127" s="209"/>
      <c r="Q127" s="209"/>
      <c r="R127" s="209"/>
      <c r="S127" s="211"/>
      <c r="T127" s="211"/>
      <c r="U127" s="211"/>
    </row>
    <row r="128" spans="1:21" x14ac:dyDescent="0.3">
      <c r="A128" s="211"/>
      <c r="B128" s="246">
        <v>73</v>
      </c>
      <c r="C128" s="262"/>
      <c r="D128" s="262"/>
      <c r="E128" s="257"/>
      <c r="F128" s="252" t="str">
        <f t="shared" ca="1" si="1"/>
        <v/>
      </c>
      <c r="G128" s="260"/>
      <c r="H128" s="211"/>
      <c r="I128" s="211"/>
      <c r="J128" s="211"/>
      <c r="K128" s="211"/>
      <c r="L128" s="211"/>
      <c r="M128" s="211"/>
      <c r="N128" s="213"/>
      <c r="O128" s="213"/>
      <c r="P128" s="209"/>
      <c r="Q128" s="209"/>
      <c r="R128" s="209"/>
      <c r="S128" s="211"/>
      <c r="T128" s="211"/>
      <c r="U128" s="211"/>
    </row>
    <row r="129" spans="1:21" x14ac:dyDescent="0.3">
      <c r="A129" s="211"/>
      <c r="B129" s="246">
        <v>74</v>
      </c>
      <c r="C129" s="262"/>
      <c r="D129" s="262"/>
      <c r="E129" s="257"/>
      <c r="F129" s="252" t="str">
        <f t="shared" ca="1" si="1"/>
        <v/>
      </c>
      <c r="G129" s="260"/>
      <c r="H129" s="211"/>
      <c r="I129" s="211"/>
      <c r="J129" s="211"/>
      <c r="K129" s="211"/>
      <c r="L129" s="211"/>
      <c r="M129" s="211"/>
      <c r="N129" s="213"/>
      <c r="O129" s="213"/>
      <c r="P129" s="209"/>
      <c r="Q129" s="209"/>
      <c r="R129" s="209"/>
      <c r="S129" s="211"/>
      <c r="T129" s="211"/>
      <c r="U129" s="211"/>
    </row>
    <row r="130" spans="1:21" x14ac:dyDescent="0.3">
      <c r="A130" s="211"/>
      <c r="B130" s="246">
        <v>75</v>
      </c>
      <c r="C130" s="262"/>
      <c r="D130" s="262"/>
      <c r="E130" s="257"/>
      <c r="F130" s="252" t="str">
        <f t="shared" ca="1" si="1"/>
        <v/>
      </c>
      <c r="G130" s="260"/>
      <c r="H130" s="211"/>
      <c r="I130" s="211"/>
      <c r="J130" s="211"/>
      <c r="K130" s="211"/>
      <c r="L130" s="211"/>
      <c r="M130" s="211"/>
      <c r="N130" s="213"/>
      <c r="O130" s="213"/>
      <c r="P130" s="209"/>
      <c r="Q130" s="209"/>
      <c r="R130" s="209"/>
      <c r="S130" s="211"/>
      <c r="T130" s="211"/>
      <c r="U130" s="211"/>
    </row>
    <row r="131" spans="1:21" x14ac:dyDescent="0.3">
      <c r="A131" s="211"/>
      <c r="B131" s="246">
        <v>76</v>
      </c>
      <c r="C131" s="262"/>
      <c r="D131" s="262"/>
      <c r="E131" s="257"/>
      <c r="F131" s="252" t="str">
        <f t="shared" ca="1" si="1"/>
        <v/>
      </c>
      <c r="G131" s="260"/>
      <c r="H131" s="211"/>
      <c r="I131" s="211"/>
      <c r="J131" s="211"/>
      <c r="K131" s="211"/>
      <c r="L131" s="211"/>
      <c r="M131" s="211"/>
      <c r="N131" s="213"/>
      <c r="O131" s="213"/>
      <c r="P131" s="209"/>
      <c r="Q131" s="209"/>
      <c r="R131" s="209"/>
      <c r="S131" s="211"/>
      <c r="T131" s="211"/>
      <c r="U131" s="211"/>
    </row>
    <row r="132" spans="1:21" x14ac:dyDescent="0.3">
      <c r="A132" s="211"/>
      <c r="B132" s="246">
        <v>77</v>
      </c>
      <c r="C132" s="262"/>
      <c r="D132" s="262"/>
      <c r="E132" s="257"/>
      <c r="F132" s="252" t="str">
        <f t="shared" ca="1" si="1"/>
        <v/>
      </c>
      <c r="G132" s="260"/>
      <c r="H132" s="211"/>
      <c r="I132" s="211"/>
      <c r="J132" s="211"/>
      <c r="K132" s="211"/>
      <c r="L132" s="211"/>
      <c r="M132" s="211"/>
      <c r="N132" s="213"/>
      <c r="O132" s="213"/>
      <c r="P132" s="209"/>
      <c r="Q132" s="209"/>
      <c r="R132" s="209"/>
      <c r="S132" s="211"/>
      <c r="T132" s="211"/>
      <c r="U132" s="211"/>
    </row>
    <row r="133" spans="1:21" x14ac:dyDescent="0.3">
      <c r="A133" s="211"/>
      <c r="B133" s="246">
        <v>78</v>
      </c>
      <c r="C133" s="262"/>
      <c r="D133" s="262"/>
      <c r="E133" s="257"/>
      <c r="F133" s="252" t="str">
        <f t="shared" ca="1" si="1"/>
        <v/>
      </c>
      <c r="G133" s="260"/>
      <c r="H133" s="211"/>
      <c r="I133" s="211"/>
      <c r="J133" s="211"/>
      <c r="K133" s="211"/>
      <c r="L133" s="211"/>
      <c r="M133" s="211"/>
      <c r="N133" s="213"/>
      <c r="O133" s="213"/>
      <c r="P133" s="209"/>
      <c r="Q133" s="209"/>
      <c r="R133" s="209"/>
      <c r="S133" s="211"/>
      <c r="T133" s="211"/>
      <c r="U133" s="211"/>
    </row>
    <row r="134" spans="1:21" x14ac:dyDescent="0.3">
      <c r="A134" s="211"/>
      <c r="B134" s="246">
        <v>79</v>
      </c>
      <c r="C134" s="262"/>
      <c r="D134" s="262"/>
      <c r="E134" s="257"/>
      <c r="F134" s="252" t="str">
        <f t="shared" ca="1" si="1"/>
        <v/>
      </c>
      <c r="G134" s="260"/>
      <c r="H134" s="211"/>
      <c r="I134" s="211"/>
      <c r="J134" s="211"/>
      <c r="K134" s="211"/>
      <c r="L134" s="211"/>
      <c r="M134" s="211"/>
      <c r="N134" s="213"/>
      <c r="O134" s="213"/>
      <c r="P134" s="209"/>
      <c r="Q134" s="209"/>
      <c r="R134" s="209"/>
      <c r="S134" s="211"/>
      <c r="T134" s="211"/>
      <c r="U134" s="211"/>
    </row>
    <row r="135" spans="1:21" x14ac:dyDescent="0.3">
      <c r="A135" s="211"/>
      <c r="B135" s="246">
        <v>80</v>
      </c>
      <c r="C135" s="262"/>
      <c r="D135" s="262"/>
      <c r="E135" s="257"/>
      <c r="F135" s="252" t="str">
        <f t="shared" ca="1" si="1"/>
        <v/>
      </c>
      <c r="G135" s="260"/>
      <c r="H135" s="211"/>
      <c r="I135" s="211"/>
      <c r="J135" s="211"/>
      <c r="K135" s="211"/>
      <c r="L135" s="211"/>
      <c r="M135" s="211"/>
      <c r="N135" s="213"/>
      <c r="O135" s="213"/>
      <c r="P135" s="209"/>
      <c r="Q135" s="209"/>
      <c r="R135" s="209"/>
      <c r="S135" s="211"/>
      <c r="T135" s="211"/>
      <c r="U135" s="211"/>
    </row>
    <row r="136" spans="1:21" x14ac:dyDescent="0.3">
      <c r="A136" s="211"/>
      <c r="B136" s="246">
        <v>81</v>
      </c>
      <c r="C136" s="262"/>
      <c r="D136" s="262"/>
      <c r="E136" s="257"/>
      <c r="F136" s="252" t="str">
        <f t="shared" ca="1" si="1"/>
        <v/>
      </c>
      <c r="G136" s="260"/>
      <c r="H136" s="211"/>
      <c r="I136" s="211"/>
      <c r="J136" s="211"/>
      <c r="K136" s="211"/>
      <c r="L136" s="211"/>
      <c r="M136" s="211"/>
      <c r="N136" s="213"/>
      <c r="O136" s="213"/>
      <c r="P136" s="209"/>
      <c r="Q136" s="209"/>
      <c r="R136" s="209"/>
      <c r="S136" s="211"/>
      <c r="T136" s="211"/>
      <c r="U136" s="211"/>
    </row>
    <row r="137" spans="1:21" x14ac:dyDescent="0.3">
      <c r="A137" s="211"/>
      <c r="B137" s="246">
        <v>82</v>
      </c>
      <c r="C137" s="262"/>
      <c r="D137" s="262"/>
      <c r="E137" s="257"/>
      <c r="F137" s="252" t="str">
        <f t="shared" ca="1" si="1"/>
        <v/>
      </c>
      <c r="G137" s="260"/>
      <c r="H137" s="211"/>
      <c r="I137" s="211"/>
      <c r="J137" s="211"/>
      <c r="K137" s="211"/>
      <c r="L137" s="211"/>
      <c r="M137" s="211"/>
      <c r="N137" s="213"/>
      <c r="O137" s="213"/>
      <c r="P137" s="209"/>
      <c r="Q137" s="209"/>
      <c r="R137" s="209"/>
      <c r="S137" s="211"/>
      <c r="T137" s="211"/>
      <c r="U137" s="211"/>
    </row>
    <row r="138" spans="1:21" x14ac:dyDescent="0.3">
      <c r="A138" s="211"/>
      <c r="B138" s="246">
        <v>83</v>
      </c>
      <c r="C138" s="262"/>
      <c r="D138" s="262"/>
      <c r="E138" s="257"/>
      <c r="F138" s="252" t="str">
        <f t="shared" ca="1" si="1"/>
        <v/>
      </c>
      <c r="G138" s="260"/>
      <c r="H138" s="211"/>
      <c r="I138" s="211"/>
      <c r="J138" s="211"/>
      <c r="K138" s="211"/>
      <c r="L138" s="211"/>
      <c r="M138" s="211"/>
      <c r="N138" s="213"/>
      <c r="O138" s="213"/>
      <c r="P138" s="209"/>
      <c r="Q138" s="209"/>
      <c r="R138" s="209"/>
      <c r="S138" s="211"/>
      <c r="T138" s="211"/>
      <c r="U138" s="211"/>
    </row>
    <row r="139" spans="1:21" x14ac:dyDescent="0.3">
      <c r="A139" s="211"/>
      <c r="B139" s="246">
        <v>84</v>
      </c>
      <c r="C139" s="262"/>
      <c r="D139" s="262"/>
      <c r="E139" s="257"/>
      <c r="F139" s="252" t="str">
        <f t="shared" ca="1" si="1"/>
        <v/>
      </c>
      <c r="G139" s="260"/>
      <c r="H139" s="211"/>
      <c r="I139" s="211"/>
      <c r="J139" s="211"/>
      <c r="K139" s="211"/>
      <c r="L139" s="211"/>
      <c r="M139" s="211"/>
      <c r="N139" s="213"/>
      <c r="O139" s="213"/>
      <c r="P139" s="209"/>
      <c r="Q139" s="209"/>
      <c r="R139" s="209"/>
      <c r="S139" s="211"/>
      <c r="T139" s="211"/>
      <c r="U139" s="211"/>
    </row>
    <row r="140" spans="1:21" x14ac:dyDescent="0.3">
      <c r="A140" s="211"/>
      <c r="B140" s="246">
        <v>85</v>
      </c>
      <c r="C140" s="262"/>
      <c r="D140" s="262"/>
      <c r="E140" s="257"/>
      <c r="F140" s="252" t="str">
        <f t="shared" ca="1" si="1"/>
        <v/>
      </c>
      <c r="G140" s="260"/>
      <c r="H140" s="211"/>
      <c r="I140" s="211"/>
      <c r="J140" s="211"/>
      <c r="K140" s="211"/>
      <c r="L140" s="211"/>
      <c r="M140" s="211"/>
      <c r="N140" s="213"/>
      <c r="O140" s="213"/>
      <c r="P140" s="209"/>
      <c r="Q140" s="209"/>
      <c r="R140" s="209"/>
      <c r="S140" s="211"/>
      <c r="T140" s="211"/>
      <c r="U140" s="211"/>
    </row>
    <row r="141" spans="1:21" x14ac:dyDescent="0.3">
      <c r="A141" s="211"/>
      <c r="B141" s="246">
        <v>86</v>
      </c>
      <c r="C141" s="262"/>
      <c r="D141" s="262"/>
      <c r="E141" s="257"/>
      <c r="F141" s="252" t="str">
        <f t="shared" ca="1" si="1"/>
        <v/>
      </c>
      <c r="G141" s="260"/>
      <c r="H141" s="211"/>
      <c r="I141" s="211"/>
      <c r="J141" s="211"/>
      <c r="K141" s="211"/>
      <c r="L141" s="211"/>
      <c r="M141" s="211"/>
      <c r="N141" s="213"/>
      <c r="O141" s="213"/>
      <c r="P141" s="209"/>
      <c r="Q141" s="209"/>
      <c r="R141" s="209"/>
      <c r="S141" s="211"/>
      <c r="T141" s="211"/>
      <c r="U141" s="211"/>
    </row>
    <row r="142" spans="1:21" x14ac:dyDescent="0.3">
      <c r="A142" s="211"/>
      <c r="B142" s="246">
        <v>87</v>
      </c>
      <c r="C142" s="262"/>
      <c r="D142" s="262"/>
      <c r="E142" s="257"/>
      <c r="F142" s="252" t="str">
        <f t="shared" ca="1" si="1"/>
        <v/>
      </c>
      <c r="G142" s="260"/>
      <c r="H142" s="211"/>
      <c r="I142" s="211"/>
      <c r="J142" s="211"/>
      <c r="K142" s="211"/>
      <c r="L142" s="211"/>
      <c r="M142" s="211"/>
      <c r="N142" s="213"/>
      <c r="O142" s="213"/>
      <c r="P142" s="209"/>
      <c r="Q142" s="209"/>
      <c r="R142" s="209"/>
      <c r="S142" s="211"/>
      <c r="T142" s="211"/>
      <c r="U142" s="211"/>
    </row>
    <row r="143" spans="1:21" x14ac:dyDescent="0.3">
      <c r="A143" s="211"/>
      <c r="B143" s="246">
        <v>88</v>
      </c>
      <c r="C143" s="262"/>
      <c r="D143" s="262"/>
      <c r="E143" s="257"/>
      <c r="F143" s="252" t="str">
        <f t="shared" ca="1" si="1"/>
        <v/>
      </c>
      <c r="G143" s="260"/>
      <c r="H143" s="211"/>
      <c r="I143" s="211"/>
      <c r="J143" s="211"/>
      <c r="K143" s="211"/>
      <c r="L143" s="211"/>
      <c r="M143" s="211"/>
      <c r="N143" s="213"/>
      <c r="O143" s="213"/>
      <c r="P143" s="209"/>
      <c r="Q143" s="209"/>
      <c r="R143" s="209"/>
      <c r="S143" s="211"/>
      <c r="T143" s="211"/>
      <c r="U143" s="211"/>
    </row>
    <row r="144" spans="1:21" x14ac:dyDescent="0.3">
      <c r="A144" s="211"/>
      <c r="B144" s="246">
        <v>89</v>
      </c>
      <c r="C144" s="262"/>
      <c r="D144" s="262"/>
      <c r="E144" s="257"/>
      <c r="F144" s="252" t="str">
        <f t="shared" ca="1" si="1"/>
        <v/>
      </c>
      <c r="G144" s="260"/>
      <c r="H144" s="211"/>
      <c r="I144" s="211"/>
      <c r="J144" s="211"/>
      <c r="K144" s="211"/>
      <c r="L144" s="211"/>
      <c r="M144" s="211"/>
      <c r="N144" s="213"/>
      <c r="O144" s="213"/>
      <c r="P144" s="209"/>
      <c r="Q144" s="209"/>
      <c r="R144" s="209"/>
      <c r="S144" s="211"/>
      <c r="T144" s="211"/>
      <c r="U144" s="211"/>
    </row>
    <row r="145" spans="1:22" x14ac:dyDescent="0.3">
      <c r="A145" s="211"/>
      <c r="B145" s="246">
        <v>90</v>
      </c>
      <c r="C145" s="262"/>
      <c r="D145" s="262"/>
      <c r="E145" s="257"/>
      <c r="F145" s="252" t="str">
        <f t="shared" ca="1" si="1"/>
        <v/>
      </c>
      <c r="G145" s="260"/>
      <c r="H145" s="211"/>
      <c r="I145" s="211"/>
      <c r="J145" s="211"/>
      <c r="K145" s="211"/>
      <c r="L145" s="211"/>
      <c r="M145" s="211"/>
      <c r="N145" s="213"/>
      <c r="O145" s="213"/>
      <c r="P145" s="209"/>
      <c r="Q145" s="209"/>
      <c r="R145" s="209"/>
      <c r="S145" s="211"/>
      <c r="T145" s="211"/>
      <c r="U145" s="211"/>
    </row>
    <row r="146" spans="1:22" x14ac:dyDescent="0.3">
      <c r="A146" s="211"/>
      <c r="B146" s="246">
        <v>91</v>
      </c>
      <c r="C146" s="262"/>
      <c r="D146" s="262"/>
      <c r="E146" s="257"/>
      <c r="F146" s="252" t="str">
        <f t="shared" ca="1" si="1"/>
        <v/>
      </c>
      <c r="G146" s="260"/>
      <c r="H146" s="211"/>
      <c r="I146" s="211"/>
      <c r="J146" s="211"/>
      <c r="K146" s="211"/>
      <c r="L146" s="211"/>
      <c r="M146" s="211"/>
      <c r="N146" s="213"/>
      <c r="O146" s="213"/>
      <c r="P146" s="209"/>
      <c r="Q146" s="209"/>
      <c r="R146" s="209"/>
      <c r="S146" s="211"/>
      <c r="T146" s="211"/>
      <c r="U146" s="211"/>
    </row>
    <row r="147" spans="1:22" x14ac:dyDescent="0.3">
      <c r="A147" s="211"/>
      <c r="B147" s="246">
        <v>92</v>
      </c>
      <c r="C147" s="262"/>
      <c r="D147" s="262"/>
      <c r="E147" s="257"/>
      <c r="F147" s="252" t="str">
        <f t="shared" ca="1" si="1"/>
        <v/>
      </c>
      <c r="G147" s="260"/>
      <c r="H147" s="211"/>
      <c r="I147" s="211"/>
      <c r="J147" s="211"/>
      <c r="K147" s="211"/>
      <c r="L147" s="211"/>
      <c r="M147" s="211"/>
      <c r="N147" s="213"/>
      <c r="O147" s="213"/>
      <c r="P147" s="209"/>
      <c r="Q147" s="209"/>
      <c r="R147" s="209"/>
      <c r="S147" s="211"/>
      <c r="T147" s="211"/>
      <c r="U147" s="211"/>
    </row>
    <row r="148" spans="1:22" x14ac:dyDescent="0.3">
      <c r="A148" s="211"/>
      <c r="B148" s="246">
        <v>93</v>
      </c>
      <c r="C148" s="262"/>
      <c r="D148" s="262"/>
      <c r="E148" s="257"/>
      <c r="F148" s="252" t="str">
        <f t="shared" ca="1" si="1"/>
        <v/>
      </c>
      <c r="G148" s="260"/>
      <c r="H148" s="211"/>
      <c r="I148" s="211"/>
      <c r="J148" s="211"/>
      <c r="K148" s="211"/>
      <c r="L148" s="211"/>
      <c r="M148" s="211"/>
      <c r="N148" s="213"/>
      <c r="O148" s="213"/>
      <c r="P148" s="209"/>
      <c r="Q148" s="209"/>
      <c r="R148" s="209"/>
      <c r="S148" s="211"/>
      <c r="T148" s="211"/>
      <c r="U148" s="211"/>
    </row>
    <row r="149" spans="1:22" x14ac:dyDescent="0.3">
      <c r="A149" s="211"/>
      <c r="B149" s="246">
        <v>94</v>
      </c>
      <c r="C149" s="262"/>
      <c r="D149" s="262"/>
      <c r="E149" s="257"/>
      <c r="F149" s="252" t="str">
        <f t="shared" ca="1" si="1"/>
        <v/>
      </c>
      <c r="G149" s="260"/>
      <c r="H149" s="211"/>
      <c r="I149" s="211"/>
      <c r="J149" s="211"/>
      <c r="K149" s="211"/>
      <c r="L149" s="211"/>
      <c r="M149" s="211"/>
      <c r="N149" s="213"/>
      <c r="O149" s="213"/>
      <c r="P149" s="209"/>
      <c r="Q149" s="209"/>
      <c r="R149" s="209"/>
      <c r="S149" s="211"/>
      <c r="T149" s="211"/>
      <c r="U149" s="211"/>
    </row>
    <row r="150" spans="1:22" x14ac:dyDescent="0.3">
      <c r="A150" s="211"/>
      <c r="B150" s="246">
        <v>95</v>
      </c>
      <c r="C150" s="262"/>
      <c r="D150" s="262"/>
      <c r="E150" s="257"/>
      <c r="F150" s="252" t="str">
        <f t="shared" ca="1" si="1"/>
        <v/>
      </c>
      <c r="G150" s="260"/>
      <c r="H150" s="211"/>
      <c r="I150" s="211"/>
      <c r="J150" s="211"/>
      <c r="K150" s="211"/>
      <c r="L150" s="211"/>
      <c r="M150" s="211"/>
      <c r="N150" s="213"/>
      <c r="O150" s="213"/>
      <c r="P150" s="209"/>
      <c r="Q150" s="209"/>
      <c r="R150" s="209"/>
      <c r="S150" s="211"/>
      <c r="T150" s="211"/>
      <c r="U150" s="211"/>
    </row>
    <row r="151" spans="1:22" x14ac:dyDescent="0.3">
      <c r="A151" s="211"/>
      <c r="B151" s="246">
        <v>96</v>
      </c>
      <c r="C151" s="262"/>
      <c r="D151" s="262"/>
      <c r="E151" s="257"/>
      <c r="F151" s="252" t="str">
        <f t="shared" ca="1" si="1"/>
        <v/>
      </c>
      <c r="G151" s="260"/>
      <c r="H151" s="211"/>
      <c r="I151" s="211"/>
      <c r="J151" s="211"/>
      <c r="K151" s="211"/>
      <c r="L151" s="211"/>
      <c r="M151" s="211"/>
      <c r="N151" s="213"/>
      <c r="O151" s="213"/>
      <c r="P151" s="209"/>
      <c r="Q151" s="209"/>
      <c r="R151" s="209"/>
      <c r="S151" s="211"/>
      <c r="T151" s="211"/>
      <c r="U151" s="211"/>
    </row>
    <row r="152" spans="1:22" x14ac:dyDescent="0.3">
      <c r="A152" s="211"/>
      <c r="B152" s="246">
        <v>97</v>
      </c>
      <c r="C152" s="262"/>
      <c r="D152" s="262"/>
      <c r="E152" s="257"/>
      <c r="F152" s="252" t="str">
        <f t="shared" ca="1" si="1"/>
        <v/>
      </c>
      <c r="G152" s="260"/>
      <c r="H152" s="211"/>
      <c r="I152" s="211"/>
      <c r="J152" s="211"/>
      <c r="K152" s="211"/>
      <c r="L152" s="211"/>
      <c r="M152" s="211"/>
      <c r="N152" s="213"/>
      <c r="O152" s="213"/>
      <c r="P152" s="209"/>
      <c r="Q152" s="209"/>
      <c r="R152" s="209"/>
      <c r="S152" s="211"/>
      <c r="T152" s="211"/>
      <c r="U152" s="211"/>
    </row>
    <row r="153" spans="1:22" s="33" customFormat="1" x14ac:dyDescent="0.3">
      <c r="A153" s="249"/>
      <c r="B153" s="246">
        <v>98</v>
      </c>
      <c r="C153" s="262"/>
      <c r="D153" s="262"/>
      <c r="E153" s="258"/>
      <c r="F153" s="253" t="str">
        <f t="shared" ca="1" si="1"/>
        <v/>
      </c>
      <c r="G153" s="261"/>
      <c r="H153" s="249"/>
      <c r="I153" s="249"/>
      <c r="J153" s="249"/>
      <c r="K153" s="249"/>
      <c r="L153" s="249"/>
      <c r="M153" s="249"/>
      <c r="N153" s="213"/>
      <c r="O153" s="213"/>
      <c r="P153" s="209"/>
      <c r="Q153" s="209"/>
      <c r="R153" s="209"/>
      <c r="S153" s="249"/>
      <c r="T153" s="249"/>
      <c r="U153" s="249"/>
    </row>
    <row r="154" spans="1:22" s="33" customFormat="1" x14ac:dyDescent="0.3">
      <c r="A154" s="249"/>
      <c r="B154" s="246">
        <v>99</v>
      </c>
      <c r="C154" s="262"/>
      <c r="D154" s="262"/>
      <c r="E154" s="258"/>
      <c r="F154" s="253" t="str">
        <f t="shared" ca="1" si="1"/>
        <v/>
      </c>
      <c r="G154" s="261"/>
      <c r="H154" s="249"/>
      <c r="I154" s="249"/>
      <c r="J154" s="249"/>
      <c r="K154" s="249"/>
      <c r="L154" s="249"/>
      <c r="M154" s="249"/>
      <c r="N154" s="213"/>
      <c r="O154" s="213"/>
      <c r="P154" s="209"/>
      <c r="Q154" s="209"/>
      <c r="R154" s="209"/>
      <c r="S154" s="249"/>
      <c r="T154" s="249"/>
      <c r="U154" s="249"/>
    </row>
    <row r="155" spans="1:22" x14ac:dyDescent="0.3">
      <c r="A155" s="211"/>
      <c r="B155" s="246">
        <v>100</v>
      </c>
      <c r="C155" s="262"/>
      <c r="D155" s="262"/>
      <c r="E155" s="257"/>
      <c r="F155" s="252" t="str">
        <f t="shared" ca="1" si="1"/>
        <v/>
      </c>
      <c r="G155" s="260"/>
      <c r="H155" s="211"/>
      <c r="I155" s="211"/>
      <c r="J155" s="211"/>
      <c r="K155" s="211"/>
      <c r="L155" s="211"/>
      <c r="M155" s="211"/>
      <c r="N155" s="213"/>
      <c r="O155" s="213"/>
      <c r="P155" s="209"/>
      <c r="Q155" s="209"/>
      <c r="R155" s="209"/>
      <c r="S155" s="211"/>
      <c r="T155" s="211"/>
      <c r="U155" s="211"/>
    </row>
    <row r="156" spans="1:22" x14ac:dyDescent="0.3">
      <c r="A156" s="209"/>
      <c r="B156" s="209"/>
      <c r="C156" s="209"/>
      <c r="D156" s="209"/>
      <c r="E156" s="209"/>
      <c r="F156" s="209"/>
      <c r="G156" s="209"/>
      <c r="H156" s="209"/>
      <c r="I156" s="209"/>
      <c r="J156" s="209"/>
      <c r="K156" s="209"/>
      <c r="L156" s="209"/>
      <c r="M156" s="211"/>
      <c r="N156" s="211"/>
      <c r="O156" s="211"/>
      <c r="P156" s="211"/>
      <c r="Q156" s="211"/>
      <c r="R156" s="211"/>
      <c r="S156" s="211"/>
      <c r="T156" s="211"/>
      <c r="U156" s="211"/>
      <c r="V156" s="211"/>
    </row>
    <row r="157" spans="1:22" x14ac:dyDescent="0.3">
      <c r="A157" s="421"/>
      <c r="B157" s="421"/>
      <c r="C157" s="421"/>
      <c r="D157" s="421"/>
      <c r="E157" s="421"/>
      <c r="F157" s="421"/>
      <c r="G157" s="421"/>
      <c r="H157" s="421"/>
      <c r="I157" s="421"/>
      <c r="J157" s="421"/>
      <c r="K157" s="421"/>
      <c r="L157" s="421"/>
      <c r="M157" s="211"/>
      <c r="N157" s="211"/>
      <c r="O157" s="211"/>
      <c r="P157" s="211"/>
      <c r="Q157" s="211"/>
      <c r="R157" s="211"/>
      <c r="S157" s="211"/>
      <c r="T157" s="211"/>
      <c r="U157" s="211"/>
      <c r="V157" s="211"/>
    </row>
    <row r="158" spans="1:22" x14ac:dyDescent="0.3">
      <c r="A158" s="250"/>
      <c r="B158" s="250"/>
      <c r="C158" s="250"/>
      <c r="D158" s="250"/>
      <c r="E158" s="250"/>
      <c r="F158" s="250"/>
      <c r="G158" s="250"/>
      <c r="H158" s="250"/>
      <c r="I158" s="250"/>
      <c r="J158" s="250"/>
      <c r="K158" s="250"/>
      <c r="L158" s="250"/>
      <c r="M158" s="211"/>
      <c r="N158" s="211"/>
      <c r="O158" s="211"/>
      <c r="P158" s="211"/>
      <c r="Q158" s="211"/>
      <c r="R158" s="211"/>
      <c r="S158" s="211"/>
      <c r="T158" s="211"/>
      <c r="U158" s="211"/>
      <c r="V158" s="211"/>
    </row>
  </sheetData>
  <sheetProtection selectLockedCells="1"/>
  <protectedRanges>
    <protectedRange password="8BB7" sqref="C18 C29 C34 C45" name="Range1"/>
    <protectedRange password="8BB7" sqref="C3:G9" name="Range1_1"/>
  </protectedRanges>
  <mergeCells count="8">
    <mergeCell ref="C3:G3"/>
    <mergeCell ref="C6:G6"/>
    <mergeCell ref="A157:L157"/>
    <mergeCell ref="C4:G4"/>
    <mergeCell ref="C5:G5"/>
    <mergeCell ref="C7:G7"/>
    <mergeCell ref="C8:G8"/>
    <mergeCell ref="C9:G9"/>
  </mergeCells>
  <dataValidations count="4">
    <dataValidation type="list" allowBlank="1" showInputMessage="1" showErrorMessage="1" sqref="C18" xr:uid="{00000000-0002-0000-0000-000000000000}">
      <formula1>$D$17:$D$23</formula1>
    </dataValidation>
    <dataValidation type="list" allowBlank="1" showInputMessage="1" showErrorMessage="1" sqref="C29" xr:uid="{00000000-0002-0000-0000-000001000000}">
      <formula1>$D$29:$D$30</formula1>
    </dataValidation>
    <dataValidation type="list" allowBlank="1" showInputMessage="1" showErrorMessage="1" sqref="C34" xr:uid="{00000000-0002-0000-0000-000002000000}">
      <formula1>$D$34:$D$43</formula1>
    </dataValidation>
    <dataValidation type="list" allowBlank="1" showInputMessage="1" showErrorMessage="1" sqref="C45" xr:uid="{00000000-0002-0000-0000-000003000000}">
      <formula1>$D$45:$D$49</formula1>
    </dataValidation>
  </dataValidations>
  <printOptions horizontalCentered="1"/>
  <pageMargins left="0.30000000000000004" right="0.30000000000000004" top="0.4" bottom="0.4" header="0.2" footer="0.2"/>
  <pageSetup scale="61" fitToHeight="0" orientation="landscape" r:id="rId1"/>
  <rowBreaks count="2" manualBreakCount="2">
    <brk id="52" max="18" man="1"/>
    <brk id="105"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424F0-FFEE-4FA2-B4CE-655D08FD6F8F}">
  <sheetPr>
    <pageSetUpPr fitToPage="1"/>
  </sheetPr>
  <dimension ref="B1:S127"/>
  <sheetViews>
    <sheetView tabSelected="1" topLeftCell="A13" workbookViewId="0">
      <selection activeCell="G34" sqref="G34"/>
    </sheetView>
  </sheetViews>
  <sheetFormatPr defaultRowHeight="14.4" x14ac:dyDescent="0.3"/>
  <cols>
    <col min="1" max="1" width="2.6640625" customWidth="1"/>
    <col min="2" max="2" width="23.33203125" customWidth="1"/>
    <col min="3" max="4" width="15.21875" customWidth="1"/>
    <col min="5" max="5" width="12" customWidth="1"/>
    <col min="6" max="6" width="22.33203125" customWidth="1"/>
    <col min="7" max="9" width="18.5546875" customWidth="1"/>
    <col min="10" max="10" width="10.33203125" bestFit="1" customWidth="1"/>
    <col min="11" max="11" width="8.88671875" bestFit="1" customWidth="1"/>
    <col min="12" max="12" width="29.21875" bestFit="1" customWidth="1"/>
    <col min="13" max="14" width="12" customWidth="1"/>
    <col min="15" max="15" width="13.44140625" customWidth="1"/>
    <col min="16" max="16" width="10.77734375" customWidth="1"/>
    <col min="17" max="17" width="11.88671875" bestFit="1" customWidth="1"/>
    <col min="18" max="18" width="14.109375" hidden="1" customWidth="1"/>
  </cols>
  <sheetData>
    <row r="1" spans="2:19" x14ac:dyDescent="0.3">
      <c r="S1">
        <v>1000</v>
      </c>
    </row>
    <row r="2" spans="2:19" x14ac:dyDescent="0.3">
      <c r="B2" s="35" t="s">
        <v>44</v>
      </c>
      <c r="C2" s="35"/>
      <c r="D2" s="35"/>
      <c r="E2" s="35"/>
      <c r="F2" s="35"/>
      <c r="G2" s="35"/>
      <c r="H2" s="97"/>
      <c r="I2" s="97"/>
      <c r="S2">
        <v>10000</v>
      </c>
    </row>
    <row r="3" spans="2:19" s="88" customFormat="1" x14ac:dyDescent="0.3">
      <c r="B3" s="109" t="s">
        <v>45</v>
      </c>
      <c r="C3" s="110"/>
      <c r="D3" s="110"/>
      <c r="E3" s="110"/>
      <c r="F3" s="110"/>
      <c r="G3" s="110"/>
      <c r="H3" s="110"/>
      <c r="I3" s="110"/>
    </row>
    <row r="4" spans="2:19" s="88" customFormat="1" x14ac:dyDescent="0.3">
      <c r="B4" s="109"/>
      <c r="C4" s="110"/>
      <c r="D4" s="110"/>
      <c r="E4" s="110"/>
      <c r="F4" s="110"/>
      <c r="G4" s="110"/>
      <c r="H4" s="110"/>
      <c r="I4" s="110"/>
    </row>
    <row r="5" spans="2:19" s="88" customFormat="1" x14ac:dyDescent="0.3">
      <c r="B5" s="111" t="s">
        <v>225</v>
      </c>
      <c r="C5" s="112"/>
      <c r="D5" s="102" t="s">
        <v>22</v>
      </c>
      <c r="E5" s="110"/>
      <c r="F5" s="110"/>
      <c r="G5" s="110"/>
      <c r="H5" s="110"/>
      <c r="I5" s="110"/>
    </row>
    <row r="6" spans="2:19" x14ac:dyDescent="0.3">
      <c r="B6" s="37"/>
      <c r="C6" s="37"/>
      <c r="D6" s="37"/>
      <c r="E6" s="37"/>
      <c r="F6" s="37"/>
      <c r="G6" s="37"/>
      <c r="H6" s="37"/>
      <c r="I6" s="37"/>
    </row>
    <row r="7" spans="2:19" ht="14.4" customHeight="1" x14ac:dyDescent="0.3">
      <c r="B7" s="265" t="s">
        <v>46</v>
      </c>
      <c r="C7" s="113"/>
      <c r="D7" s="113"/>
      <c r="E7" s="113"/>
      <c r="F7" s="113"/>
      <c r="G7" s="113"/>
      <c r="H7" s="114"/>
      <c r="I7" s="114"/>
    </row>
    <row r="8" spans="2:19" ht="14.4" customHeight="1" x14ac:dyDescent="0.3">
      <c r="B8" s="265" t="s">
        <v>47</v>
      </c>
      <c r="C8" s="113"/>
      <c r="D8" s="113"/>
      <c r="E8" s="113"/>
      <c r="F8" s="113"/>
      <c r="G8" s="113"/>
      <c r="H8" s="114"/>
      <c r="I8" s="114"/>
    </row>
    <row r="9" spans="2:19" ht="14.4" customHeight="1" x14ac:dyDescent="0.3">
      <c r="B9" s="265" t="s">
        <v>48</v>
      </c>
      <c r="C9" s="113"/>
      <c r="D9" s="113"/>
      <c r="E9" s="113"/>
      <c r="F9" s="113"/>
      <c r="G9" s="113"/>
      <c r="H9" s="114"/>
      <c r="I9" s="114"/>
    </row>
    <row r="10" spans="2:19" x14ac:dyDescent="0.3">
      <c r="B10" s="37"/>
      <c r="C10" s="37"/>
      <c r="D10" s="37"/>
      <c r="E10" s="37"/>
      <c r="F10" s="37"/>
      <c r="G10" s="37"/>
      <c r="H10" s="37"/>
      <c r="I10" s="37"/>
    </row>
    <row r="11" spans="2:19" ht="14.4" customHeight="1" x14ac:dyDescent="0.3">
      <c r="B11" s="41" t="s">
        <v>49</v>
      </c>
      <c r="C11" s="41"/>
      <c r="D11" s="41"/>
      <c r="E11" s="41"/>
      <c r="F11" s="41"/>
      <c r="G11" s="41"/>
      <c r="H11" s="97"/>
      <c r="I11" s="89"/>
    </row>
    <row r="12" spans="2:19" ht="14.4" customHeight="1" x14ac:dyDescent="0.3">
      <c r="B12" s="115" t="s">
        <v>50</v>
      </c>
      <c r="C12" s="115"/>
      <c r="D12" s="115"/>
      <c r="E12" s="115"/>
      <c r="F12" s="115"/>
      <c r="G12" s="116"/>
      <c r="H12" s="114"/>
      <c r="I12" s="114"/>
    </row>
    <row r="13" spans="2:19" ht="14.4" customHeight="1" x14ac:dyDescent="0.3">
      <c r="B13" s="117"/>
      <c r="C13" s="117"/>
      <c r="D13" s="117"/>
      <c r="E13" s="117"/>
      <c r="F13" s="117"/>
      <c r="G13" s="117"/>
      <c r="H13" s="117"/>
      <c r="I13" s="117"/>
    </row>
    <row r="14" spans="2:19" x14ac:dyDescent="0.3">
      <c r="B14" s="90" t="s">
        <v>51</v>
      </c>
      <c r="C14" s="91" t="s">
        <v>11</v>
      </c>
      <c r="D14" s="82" t="s">
        <v>12</v>
      </c>
      <c r="E14" s="83" t="s">
        <v>26</v>
      </c>
      <c r="F14" s="84">
        <v>0.6</v>
      </c>
      <c r="G14" s="114"/>
      <c r="H14" s="37"/>
      <c r="I14" s="37"/>
    </row>
    <row r="15" spans="2:19" x14ac:dyDescent="0.3">
      <c r="B15" s="80"/>
      <c r="C15" s="113"/>
      <c r="D15" s="82" t="s">
        <v>14</v>
      </c>
      <c r="E15" s="83" t="s">
        <v>27</v>
      </c>
      <c r="F15" s="84">
        <v>0.6</v>
      </c>
      <c r="G15" s="114"/>
      <c r="H15" s="37"/>
      <c r="I15" s="37"/>
    </row>
    <row r="16" spans="2:19" x14ac:dyDescent="0.3">
      <c r="B16" s="79"/>
      <c r="C16" s="82"/>
      <c r="D16" s="82" t="s">
        <v>15</v>
      </c>
      <c r="E16" s="83" t="s">
        <v>28</v>
      </c>
      <c r="F16" s="84">
        <v>0.6</v>
      </c>
      <c r="G16" s="114"/>
      <c r="H16" s="37"/>
      <c r="I16" s="37"/>
    </row>
    <row r="17" spans="2:10" x14ac:dyDescent="0.3">
      <c r="B17" s="79"/>
      <c r="C17" s="82"/>
      <c r="D17" s="82" t="s">
        <v>16</v>
      </c>
      <c r="E17" s="83" t="s">
        <v>29</v>
      </c>
      <c r="F17" s="84">
        <v>0.6</v>
      </c>
      <c r="G17" s="37"/>
      <c r="H17" s="37"/>
      <c r="I17" s="37"/>
    </row>
    <row r="18" spans="2:10" x14ac:dyDescent="0.3">
      <c r="B18" s="37"/>
      <c r="C18" s="37"/>
      <c r="D18" s="37"/>
      <c r="E18" s="118"/>
      <c r="F18" s="37"/>
      <c r="G18" s="37"/>
      <c r="H18" s="37"/>
      <c r="I18" s="37"/>
    </row>
    <row r="19" spans="2:10" x14ac:dyDescent="0.3">
      <c r="B19" s="37"/>
      <c r="C19" s="37"/>
      <c r="D19" s="37"/>
      <c r="E19" s="37"/>
      <c r="F19" s="37"/>
      <c r="G19" s="37"/>
      <c r="H19" s="37"/>
      <c r="I19" s="37"/>
    </row>
    <row r="20" spans="2:10" x14ac:dyDescent="0.3">
      <c r="B20" s="90" t="s">
        <v>52</v>
      </c>
      <c r="C20" s="91" t="s">
        <v>11</v>
      </c>
      <c r="D20" s="82" t="s">
        <v>12</v>
      </c>
      <c r="E20" s="81">
        <v>90</v>
      </c>
      <c r="F20" s="85" t="s">
        <v>37</v>
      </c>
      <c r="G20" s="37"/>
      <c r="H20" s="37"/>
      <c r="I20" s="37"/>
    </row>
    <row r="21" spans="2:10" x14ac:dyDescent="0.3">
      <c r="B21" s="80"/>
      <c r="C21" s="113"/>
      <c r="D21" s="82" t="s">
        <v>14</v>
      </c>
      <c r="E21" s="81">
        <v>90</v>
      </c>
      <c r="F21" s="85" t="s">
        <v>38</v>
      </c>
      <c r="G21" s="37"/>
      <c r="H21" s="37"/>
      <c r="I21" s="37"/>
    </row>
    <row r="22" spans="2:10" x14ac:dyDescent="0.3">
      <c r="B22" s="79"/>
      <c r="C22" s="82"/>
      <c r="D22" s="82" t="s">
        <v>15</v>
      </c>
      <c r="E22" s="81">
        <v>180</v>
      </c>
      <c r="F22" s="85" t="s">
        <v>37</v>
      </c>
      <c r="G22" s="37"/>
      <c r="H22" s="37"/>
      <c r="I22" s="37"/>
    </row>
    <row r="23" spans="2:10" x14ac:dyDescent="0.3">
      <c r="B23" s="79"/>
      <c r="C23" s="82"/>
      <c r="D23" s="82" t="s">
        <v>16</v>
      </c>
      <c r="E23" s="81">
        <v>180</v>
      </c>
      <c r="F23" s="85" t="s">
        <v>38</v>
      </c>
      <c r="G23" s="37"/>
      <c r="H23" s="37"/>
      <c r="I23" s="37"/>
    </row>
    <row r="24" spans="2:10" x14ac:dyDescent="0.3">
      <c r="B24" s="42"/>
      <c r="C24" s="28"/>
      <c r="D24" s="28"/>
      <c r="E24" s="37"/>
      <c r="F24" s="37"/>
      <c r="G24" s="37"/>
      <c r="H24" s="37"/>
      <c r="I24" s="37"/>
    </row>
    <row r="25" spans="2:10" x14ac:dyDescent="0.3">
      <c r="B25" s="42"/>
      <c r="C25" s="28"/>
      <c r="D25" s="28"/>
      <c r="E25" s="37"/>
      <c r="F25" s="37"/>
      <c r="G25" s="37"/>
      <c r="H25" s="37"/>
      <c r="I25" s="37"/>
    </row>
    <row r="26" spans="2:10" x14ac:dyDescent="0.3">
      <c r="B26" s="92" t="s">
        <v>224</v>
      </c>
      <c r="C26" s="93"/>
      <c r="D26" s="93"/>
      <c r="E26" s="93"/>
      <c r="F26" s="86"/>
      <c r="G26" s="87"/>
      <c r="H26" s="37"/>
      <c r="I26" s="37"/>
    </row>
    <row r="27" spans="2:10" s="292" customFormat="1" ht="43.2" x14ac:dyDescent="0.3">
      <c r="B27" s="96" t="s">
        <v>222</v>
      </c>
      <c r="C27" s="96" t="s">
        <v>249</v>
      </c>
      <c r="D27" s="96" t="s">
        <v>250</v>
      </c>
      <c r="E27" s="96" t="s">
        <v>54</v>
      </c>
      <c r="F27" s="96" t="s">
        <v>55</v>
      </c>
      <c r="G27" s="96" t="s">
        <v>56</v>
      </c>
      <c r="H27" s="96" t="s">
        <v>57</v>
      </c>
      <c r="I27" s="96" t="s">
        <v>58</v>
      </c>
      <c r="J27" s="96" t="s">
        <v>241</v>
      </c>
    </row>
    <row r="28" spans="2:10" x14ac:dyDescent="0.3">
      <c r="B28" s="119">
        <v>1</v>
      </c>
      <c r="C28" s="120" t="str">
        <f>IF('Basic Elections'!C56="","",'Basic Elections'!C56)</f>
        <v/>
      </c>
      <c r="D28" s="120" t="str">
        <f>IF('Basic Elections'!D56="","",'Basic Elections'!D56)</f>
        <v/>
      </c>
      <c r="E28" s="121" t="str">
        <f ca="1">IF('Basic Elections'!F56="","",'Basic Elections'!F56)</f>
        <v/>
      </c>
      <c r="F28" s="122" t="str">
        <f>IF('Basic Elections'!G56="","",'Basic Elections'!G56)</f>
        <v/>
      </c>
      <c r="G28" s="123"/>
      <c r="H28" s="123"/>
      <c r="I28" s="123"/>
      <c r="J28" s="124" t="str">
        <f>IF(OR(LEN(TRIM(C28&amp;""))=0,UPPER(TRIM($D$5))&lt;&gt;"YES"),"",IF(N(G28)+N(H28)&gt;0,(N(G28)+N(H28))*IFERROR(INDEX('voluntary life sheet'!$C$3:$M$3,1,MATCH(N(E28),{0,30,35,40,45,50,55,60,65,70,75},1)),0)/1000,0)+IF(N(I28)&gt;0,'voluntary life'!$C$42,0))</f>
        <v/>
      </c>
    </row>
    <row r="29" spans="2:10" x14ac:dyDescent="0.3">
      <c r="B29" s="119">
        <v>2</v>
      </c>
      <c r="C29" s="120" t="str">
        <f>IF('Basic Elections'!C57="","",'Basic Elections'!C57)</f>
        <v/>
      </c>
      <c r="D29" s="120" t="str">
        <f>IF('Basic Elections'!D57="","",'Basic Elections'!D57)</f>
        <v/>
      </c>
      <c r="E29" s="121" t="str">
        <f ca="1">IF('Basic Elections'!F57="","",'Basic Elections'!F57)</f>
        <v/>
      </c>
      <c r="F29" s="122" t="str">
        <f>IF('Basic Elections'!G57="","",'Basic Elections'!G57)</f>
        <v/>
      </c>
      <c r="G29" s="123"/>
      <c r="H29" s="123"/>
      <c r="I29" s="123"/>
      <c r="J29" s="124" t="str">
        <f>IF(OR(LEN(TRIM(C29&amp;""))=0,UPPER(TRIM($D$5))&lt;&gt;"YES"),"",IF(N(G29)+N(H29)&gt;0,(N(G29)+N(H29))*IFERROR(INDEX('voluntary life sheet'!$C$3:$M$3,1,MATCH(N(E29),{0,30,35,40,45,50,55,60,65,70,75},1)),0)/1000,0)+IF(N(I29)&gt;0,'voluntary life'!$C$42,0))</f>
        <v/>
      </c>
    </row>
    <row r="30" spans="2:10" x14ac:dyDescent="0.3">
      <c r="B30" s="119">
        <v>3</v>
      </c>
      <c r="C30" s="120" t="str">
        <f>IF('Basic Elections'!C58="","",'Basic Elections'!C58)</f>
        <v/>
      </c>
      <c r="D30" s="120" t="str">
        <f>IF('Basic Elections'!D58="","",'Basic Elections'!D58)</f>
        <v/>
      </c>
      <c r="E30" s="121" t="str">
        <f ca="1">IF('Basic Elections'!F58="","",'Basic Elections'!F58)</f>
        <v/>
      </c>
      <c r="F30" s="122" t="str">
        <f>IF('Basic Elections'!G58="","",'Basic Elections'!G58)</f>
        <v/>
      </c>
      <c r="G30" s="123"/>
      <c r="H30" s="123"/>
      <c r="I30" s="123"/>
      <c r="J30" s="124" t="str">
        <f>IF(OR(LEN(TRIM(C30&amp;""))=0,UPPER(TRIM($D$5))&lt;&gt;"YES"),"",IF(N(G30)+N(H30)&gt;0,(N(G30)+N(H30))*IFERROR(INDEX('voluntary life sheet'!$C$3:$M$3,1,MATCH(N(E30),{0,30,35,40,45,50,55,60,65,70,75},1)),0)/1000,0)+IF(N(I30)&gt;0,'voluntary life'!$C$42,0))</f>
        <v/>
      </c>
    </row>
    <row r="31" spans="2:10" x14ac:dyDescent="0.3">
      <c r="B31" s="119">
        <v>4</v>
      </c>
      <c r="C31" s="120" t="str">
        <f>IF('Basic Elections'!C59="","",'Basic Elections'!C59)</f>
        <v/>
      </c>
      <c r="D31" s="120" t="str">
        <f>IF('Basic Elections'!D59="","",'Basic Elections'!D59)</f>
        <v/>
      </c>
      <c r="E31" s="121" t="str">
        <f ca="1">IF('Basic Elections'!F59="","",'Basic Elections'!F59)</f>
        <v/>
      </c>
      <c r="F31" s="122" t="str">
        <f>IF('Basic Elections'!G59="","",'Basic Elections'!G59)</f>
        <v/>
      </c>
      <c r="G31" s="123"/>
      <c r="H31" s="123"/>
      <c r="I31" s="123"/>
      <c r="J31" s="124" t="str">
        <f>IF(OR(LEN(TRIM(C31&amp;""))=0,UPPER(TRIM($D$5))&lt;&gt;"YES"),"",IF(N(G31)+N(H31)&gt;0,(N(G31)+N(H31))*IFERROR(INDEX('voluntary life sheet'!$C$3:$M$3,1,MATCH(N(E31),{0,30,35,40,45,50,55,60,65,70,75},1)),0)/1000,0)+IF(N(I31)&gt;0,'voluntary life'!$C$42,0))</f>
        <v/>
      </c>
    </row>
    <row r="32" spans="2:10" x14ac:dyDescent="0.3">
      <c r="B32" s="119">
        <v>5</v>
      </c>
      <c r="C32" s="120" t="str">
        <f>IF('Basic Elections'!C60="","",'Basic Elections'!C60)</f>
        <v/>
      </c>
      <c r="D32" s="120" t="str">
        <f>IF('Basic Elections'!D60="","",'Basic Elections'!D60)</f>
        <v/>
      </c>
      <c r="E32" s="121" t="str">
        <f ca="1">IF('Basic Elections'!F60="","",'Basic Elections'!F60)</f>
        <v/>
      </c>
      <c r="F32" s="122" t="str">
        <f>IF('Basic Elections'!G60="","",'Basic Elections'!G60)</f>
        <v/>
      </c>
      <c r="G32" s="123"/>
      <c r="H32" s="123"/>
      <c r="I32" s="123"/>
      <c r="J32" s="124" t="str">
        <f>IF(OR(LEN(TRIM(C32&amp;""))=0,UPPER(TRIM($D$5))&lt;&gt;"YES"),"",IF(N(G32)+N(H32)&gt;0,(N(G32)+N(H32))*IFERROR(INDEX('voluntary life sheet'!$C$3:$M$3,1,MATCH(N(E32),{0,30,35,40,45,50,55,60,65,70,75},1)),0)/1000,0)+IF(N(I32)&gt;0,'voluntary life'!$C$42,0))</f>
        <v/>
      </c>
    </row>
    <row r="33" spans="2:10" x14ac:dyDescent="0.3">
      <c r="B33" s="119">
        <v>6</v>
      </c>
      <c r="C33" s="120" t="str">
        <f>IF('Basic Elections'!C61="","",'Basic Elections'!C61)</f>
        <v/>
      </c>
      <c r="D33" s="120" t="str">
        <f>IF('Basic Elections'!D61="","",'Basic Elections'!D61)</f>
        <v/>
      </c>
      <c r="E33" s="121" t="str">
        <f ca="1">IF('Basic Elections'!F61="","",'Basic Elections'!F61)</f>
        <v/>
      </c>
      <c r="F33" s="122" t="str">
        <f>IF('Basic Elections'!G61="","",'Basic Elections'!G61)</f>
        <v/>
      </c>
      <c r="G33" s="123"/>
      <c r="H33" s="123"/>
      <c r="I33" s="123"/>
      <c r="J33" s="124" t="str">
        <f>IF(OR(LEN(TRIM(C33&amp;""))=0,UPPER(TRIM($D$5))&lt;&gt;"YES"),"",IF(N(G33)+N(H33)&gt;0,(N(G33)+N(H33))*IFERROR(INDEX('voluntary life sheet'!$C$3:$M$3,1,MATCH(N(E33),{0,30,35,40,45,50,55,60,65,70,75},1)),0)/1000,0)+IF(N(I33)&gt;0,'voluntary life'!$C$42,0))</f>
        <v/>
      </c>
    </row>
    <row r="34" spans="2:10" x14ac:dyDescent="0.3">
      <c r="B34" s="119">
        <v>7</v>
      </c>
      <c r="C34" s="120" t="str">
        <f>IF('Basic Elections'!C62="","",'Basic Elections'!C62)</f>
        <v/>
      </c>
      <c r="D34" s="120" t="str">
        <f>IF('Basic Elections'!D62="","",'Basic Elections'!D62)</f>
        <v/>
      </c>
      <c r="E34" s="121" t="str">
        <f ca="1">IF('Basic Elections'!F62="","",'Basic Elections'!F62)</f>
        <v/>
      </c>
      <c r="F34" s="122" t="str">
        <f>IF('Basic Elections'!G62="","",'Basic Elections'!G62)</f>
        <v/>
      </c>
      <c r="G34" s="123"/>
      <c r="H34" s="123"/>
      <c r="I34" s="123"/>
      <c r="J34" s="124" t="str">
        <f>IF(OR(LEN(TRIM(C34&amp;""))=0,UPPER(TRIM($D$5))&lt;&gt;"YES"),"",IF(N(G34)+N(H34)&gt;0,(N(G34)+N(H34))*IFERROR(INDEX('voluntary life sheet'!$C$3:$M$3,1,MATCH(N(E34),{0,30,35,40,45,50,55,60,65,70,75},1)),0)/1000,0)+IF(N(I34)&gt;0,'voluntary life'!$C$42,0))</f>
        <v/>
      </c>
    </row>
    <row r="35" spans="2:10" x14ac:dyDescent="0.3">
      <c r="B35" s="119">
        <v>8</v>
      </c>
      <c r="C35" s="120" t="str">
        <f>IF('Basic Elections'!C63="","",'Basic Elections'!C63)</f>
        <v/>
      </c>
      <c r="D35" s="120" t="str">
        <f>IF('Basic Elections'!D63="","",'Basic Elections'!D63)</f>
        <v/>
      </c>
      <c r="E35" s="121" t="str">
        <f ca="1">IF('Basic Elections'!F63="","",'Basic Elections'!F63)</f>
        <v/>
      </c>
      <c r="F35" s="122" t="str">
        <f>IF('Basic Elections'!G63="","",'Basic Elections'!G63)</f>
        <v/>
      </c>
      <c r="G35" s="123"/>
      <c r="H35" s="123"/>
      <c r="I35" s="123"/>
      <c r="J35" s="124" t="str">
        <f>IF(OR(LEN(TRIM(C35&amp;""))=0,UPPER(TRIM($D$5))&lt;&gt;"YES"),"",IF(N(G35)+N(H35)&gt;0,(N(G35)+N(H35))*IFERROR(INDEX('voluntary life sheet'!$C$3:$M$3,1,MATCH(N(E35),{0,30,35,40,45,50,55,60,65,70,75},1)),0)/1000,0)+IF(N(I35)&gt;0,'voluntary life'!$C$42,0))</f>
        <v/>
      </c>
    </row>
    <row r="36" spans="2:10" x14ac:dyDescent="0.3">
      <c r="B36" s="119">
        <v>9</v>
      </c>
      <c r="C36" s="120" t="str">
        <f>IF('Basic Elections'!C64="","",'Basic Elections'!C64)</f>
        <v/>
      </c>
      <c r="D36" s="120" t="str">
        <f>IF('Basic Elections'!D64="","",'Basic Elections'!D64)</f>
        <v/>
      </c>
      <c r="E36" s="121" t="str">
        <f ca="1">IF('Basic Elections'!F64="","",'Basic Elections'!F64)</f>
        <v/>
      </c>
      <c r="F36" s="122" t="str">
        <f>IF('Basic Elections'!G64="","",'Basic Elections'!G64)</f>
        <v/>
      </c>
      <c r="G36" s="123"/>
      <c r="H36" s="123"/>
      <c r="I36" s="123"/>
      <c r="J36" s="124" t="str">
        <f>IF(OR(LEN(TRIM(C36&amp;""))=0,UPPER(TRIM($D$5))&lt;&gt;"YES"),"",IF(N(G36)+N(H36)&gt;0,(N(G36)+N(H36))*IFERROR(INDEX('voluntary life sheet'!$C$3:$M$3,1,MATCH(N(E36),{0,30,35,40,45,50,55,60,65,70,75},1)),0)/1000,0)+IF(N(I36)&gt;0,'voluntary life'!$C$42,0))</f>
        <v/>
      </c>
    </row>
    <row r="37" spans="2:10" x14ac:dyDescent="0.3">
      <c r="B37" s="119">
        <v>10</v>
      </c>
      <c r="C37" s="120" t="str">
        <f>IF('Basic Elections'!C65="","",'Basic Elections'!C65)</f>
        <v/>
      </c>
      <c r="D37" s="120" t="str">
        <f>IF('Basic Elections'!D65="","",'Basic Elections'!D65)</f>
        <v/>
      </c>
      <c r="E37" s="121" t="str">
        <f ca="1">IF('Basic Elections'!F65="","",'Basic Elections'!F65)</f>
        <v/>
      </c>
      <c r="F37" s="122" t="str">
        <f>IF('Basic Elections'!G65="","",'Basic Elections'!G65)</f>
        <v/>
      </c>
      <c r="G37" s="123"/>
      <c r="H37" s="123"/>
      <c r="I37" s="123"/>
      <c r="J37" s="124" t="str">
        <f>IF(OR(LEN(TRIM(C37&amp;""))=0,UPPER(TRIM($D$5))&lt;&gt;"YES"),"",IF(N(G37)+N(H37)&gt;0,(N(G37)+N(H37))*IFERROR(INDEX('voluntary life sheet'!$C$3:$M$3,1,MATCH(N(E37),{0,30,35,40,45,50,55,60,65,70,75},1)),0)/1000,0)+IF(N(I37)&gt;0,'voluntary life'!$C$42,0))</f>
        <v/>
      </c>
    </row>
    <row r="38" spans="2:10" x14ac:dyDescent="0.3">
      <c r="B38" s="119">
        <v>11</v>
      </c>
      <c r="C38" s="120" t="str">
        <f>IF('Basic Elections'!C66="","",'Basic Elections'!C66)</f>
        <v/>
      </c>
      <c r="D38" s="120" t="str">
        <f>IF('Basic Elections'!D66="","",'Basic Elections'!D66)</f>
        <v/>
      </c>
      <c r="E38" s="121" t="str">
        <f ca="1">IF('Basic Elections'!F66="","",'Basic Elections'!F66)</f>
        <v/>
      </c>
      <c r="F38" s="122" t="str">
        <f>IF('Basic Elections'!G66="","",'Basic Elections'!G66)</f>
        <v/>
      </c>
      <c r="G38" s="123"/>
      <c r="H38" s="123"/>
      <c r="I38" s="123"/>
      <c r="J38" s="124" t="str">
        <f>IF(OR(LEN(TRIM(C38&amp;""))=0,UPPER(TRIM($D$5))&lt;&gt;"YES"),"",IF(N(G38)+N(H38)&gt;0,(N(G38)+N(H38))*IFERROR(INDEX('voluntary life sheet'!$C$3:$M$3,1,MATCH(N(E38),{0,30,35,40,45,50,55,60,65,70,75},1)),0)/1000,0)+IF(N(I38)&gt;0,'voluntary life'!$C$42,0))</f>
        <v/>
      </c>
    </row>
    <row r="39" spans="2:10" x14ac:dyDescent="0.3">
      <c r="B39" s="119">
        <v>12</v>
      </c>
      <c r="C39" s="120" t="str">
        <f>IF('Basic Elections'!C67="","",'Basic Elections'!C67)</f>
        <v/>
      </c>
      <c r="D39" s="120" t="str">
        <f>IF('Basic Elections'!D67="","",'Basic Elections'!D67)</f>
        <v/>
      </c>
      <c r="E39" s="121" t="str">
        <f ca="1">IF('Basic Elections'!F67="","",'Basic Elections'!F67)</f>
        <v/>
      </c>
      <c r="F39" s="122" t="str">
        <f>IF('Basic Elections'!G67="","",'Basic Elections'!G67)</f>
        <v/>
      </c>
      <c r="G39" s="123"/>
      <c r="H39" s="123"/>
      <c r="I39" s="123"/>
      <c r="J39" s="124" t="str">
        <f>IF(OR(LEN(TRIM(C39&amp;""))=0,UPPER(TRIM($D$5))&lt;&gt;"YES"),"",IF(N(G39)+N(H39)&gt;0,(N(G39)+N(H39))*IFERROR(INDEX('voluntary life sheet'!$C$3:$M$3,1,MATCH(N(E39),{0,30,35,40,45,50,55,60,65,70,75},1)),0)/1000,0)+IF(N(I39)&gt;0,'voluntary life'!$C$42,0))</f>
        <v/>
      </c>
    </row>
    <row r="40" spans="2:10" x14ac:dyDescent="0.3">
      <c r="B40" s="119">
        <v>13</v>
      </c>
      <c r="C40" s="120" t="str">
        <f>IF('Basic Elections'!C68="","",'Basic Elections'!C68)</f>
        <v/>
      </c>
      <c r="D40" s="120" t="str">
        <f>IF('Basic Elections'!D68="","",'Basic Elections'!D68)</f>
        <v/>
      </c>
      <c r="E40" s="121" t="str">
        <f ca="1">IF('Basic Elections'!F68="","",'Basic Elections'!F68)</f>
        <v/>
      </c>
      <c r="F40" s="122" t="str">
        <f>IF('Basic Elections'!G68="","",'Basic Elections'!G68)</f>
        <v/>
      </c>
      <c r="G40" s="123"/>
      <c r="H40" s="123"/>
      <c r="I40" s="123"/>
      <c r="J40" s="124" t="str">
        <f>IF(OR(LEN(TRIM(C40&amp;""))=0,UPPER(TRIM($D$5))&lt;&gt;"YES"),"",IF(N(G40)+N(H40)&gt;0,(N(G40)+N(H40))*IFERROR(INDEX('voluntary life sheet'!$C$3:$M$3,1,MATCH(N(E40),{0,30,35,40,45,50,55,60,65,70,75},1)),0)/1000,0)+IF(N(I40)&gt;0,'voluntary life'!$C$42,0))</f>
        <v/>
      </c>
    </row>
    <row r="41" spans="2:10" x14ac:dyDescent="0.3">
      <c r="B41" s="119">
        <v>14</v>
      </c>
      <c r="C41" s="120" t="str">
        <f>IF('Basic Elections'!C69="","",'Basic Elections'!C69)</f>
        <v/>
      </c>
      <c r="D41" s="120" t="str">
        <f>IF('Basic Elections'!D69="","",'Basic Elections'!D69)</f>
        <v/>
      </c>
      <c r="E41" s="121" t="str">
        <f ca="1">IF('Basic Elections'!F69="","",'Basic Elections'!F69)</f>
        <v/>
      </c>
      <c r="F41" s="122" t="str">
        <f>IF('Basic Elections'!G69="","",'Basic Elections'!G69)</f>
        <v/>
      </c>
      <c r="G41" s="123"/>
      <c r="H41" s="123"/>
      <c r="I41" s="123"/>
      <c r="J41" s="124" t="str">
        <f>IF(OR(LEN(TRIM(C41&amp;""))=0,UPPER(TRIM($D$5))&lt;&gt;"YES"),"",IF(N(G41)+N(H41)&gt;0,(N(G41)+N(H41))*IFERROR(INDEX('voluntary life sheet'!$C$3:$M$3,1,MATCH(N(E41),{0,30,35,40,45,50,55,60,65,70,75},1)),0)/1000,0)+IF(N(I41)&gt;0,'voluntary life'!$C$42,0))</f>
        <v/>
      </c>
    </row>
    <row r="42" spans="2:10" x14ac:dyDescent="0.3">
      <c r="B42" s="119">
        <v>15</v>
      </c>
      <c r="C42" s="120" t="str">
        <f>IF('Basic Elections'!C70="","",'Basic Elections'!C70)</f>
        <v/>
      </c>
      <c r="D42" s="120" t="str">
        <f>IF('Basic Elections'!D70="","",'Basic Elections'!D70)</f>
        <v/>
      </c>
      <c r="E42" s="121" t="str">
        <f ca="1">IF('Basic Elections'!F70="","",'Basic Elections'!F70)</f>
        <v/>
      </c>
      <c r="F42" s="122" t="str">
        <f>IF('Basic Elections'!G70="","",'Basic Elections'!G70)</f>
        <v/>
      </c>
      <c r="G42" s="123"/>
      <c r="H42" s="123"/>
      <c r="I42" s="123"/>
      <c r="J42" s="124" t="str">
        <f>IF(OR(LEN(TRIM(C42&amp;""))=0,UPPER(TRIM($D$5))&lt;&gt;"YES"),"",IF(N(G42)+N(H42)&gt;0,(N(G42)+N(H42))*IFERROR(INDEX('voluntary life sheet'!$C$3:$M$3,1,MATCH(N(E42),{0,30,35,40,45,50,55,60,65,70,75},1)),0)/1000,0)+IF(N(I42)&gt;0,'voluntary life'!$C$42,0))</f>
        <v/>
      </c>
    </row>
    <row r="43" spans="2:10" x14ac:dyDescent="0.3">
      <c r="B43" s="119">
        <v>16</v>
      </c>
      <c r="C43" s="120" t="str">
        <f>IF('Basic Elections'!C71="","",'Basic Elections'!C71)</f>
        <v/>
      </c>
      <c r="D43" s="120" t="str">
        <f>IF('Basic Elections'!D71="","",'Basic Elections'!D71)</f>
        <v/>
      </c>
      <c r="E43" s="121" t="str">
        <f ca="1">IF('Basic Elections'!F71="","",'Basic Elections'!F71)</f>
        <v/>
      </c>
      <c r="F43" s="122" t="str">
        <f>IF('Basic Elections'!G71="","",'Basic Elections'!G71)</f>
        <v/>
      </c>
      <c r="G43" s="123"/>
      <c r="H43" s="123"/>
      <c r="I43" s="123"/>
      <c r="J43" s="124" t="str">
        <f>IF(OR(LEN(TRIM(C43&amp;""))=0,UPPER(TRIM($D$5))&lt;&gt;"YES"),"",IF(N(G43)+N(H43)&gt;0,(N(G43)+N(H43))*IFERROR(INDEX('voluntary life sheet'!$C$3:$M$3,1,MATCH(N(E43),{0,30,35,40,45,50,55,60,65,70,75},1)),0)/1000,0)+IF(N(I43)&gt;0,'voluntary life'!$C$42,0))</f>
        <v/>
      </c>
    </row>
    <row r="44" spans="2:10" x14ac:dyDescent="0.3">
      <c r="B44" s="119">
        <v>17</v>
      </c>
      <c r="C44" s="120" t="str">
        <f>IF('Basic Elections'!C72="","",'Basic Elections'!C72)</f>
        <v/>
      </c>
      <c r="D44" s="120" t="str">
        <f>IF('Basic Elections'!D72="","",'Basic Elections'!D72)</f>
        <v/>
      </c>
      <c r="E44" s="121" t="str">
        <f ca="1">IF('Basic Elections'!F72="","",'Basic Elections'!F72)</f>
        <v/>
      </c>
      <c r="F44" s="122" t="str">
        <f>IF('Basic Elections'!G72="","",'Basic Elections'!G72)</f>
        <v/>
      </c>
      <c r="G44" s="123"/>
      <c r="H44" s="123"/>
      <c r="I44" s="123"/>
      <c r="J44" s="124" t="str">
        <f>IF(OR(LEN(TRIM(C44&amp;""))=0,UPPER(TRIM($D$5))&lt;&gt;"YES"),"",IF(N(G44)+N(H44)&gt;0,(N(G44)+N(H44))*IFERROR(INDEX('voluntary life sheet'!$C$3:$M$3,1,MATCH(N(E44),{0,30,35,40,45,50,55,60,65,70,75},1)),0)/1000,0)+IF(N(I44)&gt;0,'voluntary life'!$C$42,0))</f>
        <v/>
      </c>
    </row>
    <row r="45" spans="2:10" x14ac:dyDescent="0.3">
      <c r="B45" s="119">
        <v>18</v>
      </c>
      <c r="C45" s="120" t="str">
        <f>IF('Basic Elections'!C73="","",'Basic Elections'!C73)</f>
        <v/>
      </c>
      <c r="D45" s="120" t="str">
        <f>IF('Basic Elections'!D73="","",'Basic Elections'!D73)</f>
        <v/>
      </c>
      <c r="E45" s="121" t="str">
        <f ca="1">IF('Basic Elections'!F73="","",'Basic Elections'!F73)</f>
        <v/>
      </c>
      <c r="F45" s="122" t="str">
        <f>IF('Basic Elections'!G73="","",'Basic Elections'!G73)</f>
        <v/>
      </c>
      <c r="G45" s="123"/>
      <c r="H45" s="123"/>
      <c r="I45" s="123"/>
      <c r="J45" s="124" t="str">
        <f>IF(OR(LEN(TRIM(C45&amp;""))=0,UPPER(TRIM($D$5))&lt;&gt;"YES"),"",IF(N(G45)+N(H45)&gt;0,(N(G45)+N(H45))*IFERROR(INDEX('voluntary life sheet'!$C$3:$M$3,1,MATCH(N(E45),{0,30,35,40,45,50,55,60,65,70,75},1)),0)/1000,0)+IF(N(I45)&gt;0,'voluntary life'!$C$42,0))</f>
        <v/>
      </c>
    </row>
    <row r="46" spans="2:10" x14ac:dyDescent="0.3">
      <c r="B46" s="119">
        <v>19</v>
      </c>
      <c r="C46" s="120" t="str">
        <f>IF('Basic Elections'!C74="","",'Basic Elections'!C74)</f>
        <v/>
      </c>
      <c r="D46" s="120" t="str">
        <f>IF('Basic Elections'!D74="","",'Basic Elections'!D74)</f>
        <v/>
      </c>
      <c r="E46" s="121" t="str">
        <f ca="1">IF('Basic Elections'!F74="","",'Basic Elections'!F74)</f>
        <v/>
      </c>
      <c r="F46" s="122" t="str">
        <f>IF('Basic Elections'!G74="","",'Basic Elections'!G74)</f>
        <v/>
      </c>
      <c r="G46" s="123"/>
      <c r="H46" s="123"/>
      <c r="I46" s="123"/>
      <c r="J46" s="124" t="str">
        <f>IF(OR(LEN(TRIM(C46&amp;""))=0,UPPER(TRIM($D$5))&lt;&gt;"YES"),"",IF(N(G46)+N(H46)&gt;0,(N(G46)+N(H46))*IFERROR(INDEX('voluntary life sheet'!$C$3:$M$3,1,MATCH(N(E46),{0,30,35,40,45,50,55,60,65,70,75},1)),0)/1000,0)+IF(N(I46)&gt;0,'voluntary life'!$C$42,0))</f>
        <v/>
      </c>
    </row>
    <row r="47" spans="2:10" x14ac:dyDescent="0.3">
      <c r="B47" s="119">
        <v>20</v>
      </c>
      <c r="C47" s="120" t="str">
        <f>IF('Basic Elections'!C75="","",'Basic Elections'!C75)</f>
        <v/>
      </c>
      <c r="D47" s="120" t="str">
        <f>IF('Basic Elections'!D75="","",'Basic Elections'!D75)</f>
        <v/>
      </c>
      <c r="E47" s="121" t="str">
        <f ca="1">IF('Basic Elections'!F75="","",'Basic Elections'!F75)</f>
        <v/>
      </c>
      <c r="F47" s="122" t="str">
        <f>IF('Basic Elections'!G75="","",'Basic Elections'!G75)</f>
        <v/>
      </c>
      <c r="G47" s="123"/>
      <c r="H47" s="123"/>
      <c r="I47" s="123"/>
      <c r="J47" s="124" t="str">
        <f>IF(OR(LEN(TRIM(C47&amp;""))=0,UPPER(TRIM($D$5))&lt;&gt;"YES"),"",IF(N(G47)+N(H47)&gt;0,(N(G47)+N(H47))*IFERROR(INDEX('voluntary life sheet'!$C$3:$M$3,1,MATCH(N(E47),{0,30,35,40,45,50,55,60,65,70,75},1)),0)/1000,0)+IF(N(I47)&gt;0,'voluntary life'!$C$42,0))</f>
        <v/>
      </c>
    </row>
    <row r="48" spans="2:10" x14ac:dyDescent="0.3">
      <c r="B48" s="119">
        <v>21</v>
      </c>
      <c r="C48" s="120" t="str">
        <f>IF('Basic Elections'!C76="","",'Basic Elections'!C76)</f>
        <v/>
      </c>
      <c r="D48" s="120" t="str">
        <f>IF('Basic Elections'!D76="","",'Basic Elections'!D76)</f>
        <v/>
      </c>
      <c r="E48" s="121" t="str">
        <f ca="1">IF('Basic Elections'!F76="","",'Basic Elections'!F76)</f>
        <v/>
      </c>
      <c r="F48" s="122" t="str">
        <f>IF('Basic Elections'!G76="","",'Basic Elections'!G76)</f>
        <v/>
      </c>
      <c r="G48" s="123"/>
      <c r="H48" s="123"/>
      <c r="I48" s="123"/>
      <c r="J48" s="124" t="str">
        <f>IF(OR(LEN(TRIM(C48&amp;""))=0,UPPER(TRIM($D$5))&lt;&gt;"YES"),"",IF(N(G48)+N(H48)&gt;0,(N(G48)+N(H48))*IFERROR(INDEX('voluntary life sheet'!$C$3:$M$3,1,MATCH(N(E48),{0,30,35,40,45,50,55,60,65,70,75},1)),0)/1000,0)+IF(N(I48)&gt;0,'voluntary life'!$C$42,0))</f>
        <v/>
      </c>
    </row>
    <row r="49" spans="2:10" x14ac:dyDescent="0.3">
      <c r="B49" s="119">
        <v>22</v>
      </c>
      <c r="C49" s="120" t="str">
        <f>IF('Basic Elections'!C77="","",'Basic Elections'!C77)</f>
        <v/>
      </c>
      <c r="D49" s="120" t="str">
        <f>IF('Basic Elections'!D77="","",'Basic Elections'!D77)</f>
        <v/>
      </c>
      <c r="E49" s="121" t="str">
        <f ca="1">IF('Basic Elections'!F77="","",'Basic Elections'!F77)</f>
        <v/>
      </c>
      <c r="F49" s="122" t="str">
        <f>IF('Basic Elections'!G77="","",'Basic Elections'!G77)</f>
        <v/>
      </c>
      <c r="G49" s="123"/>
      <c r="H49" s="123"/>
      <c r="I49" s="123"/>
      <c r="J49" s="124" t="str">
        <f>IF(OR(LEN(TRIM(C49&amp;""))=0,UPPER(TRIM($D$5))&lt;&gt;"YES"),"",IF(N(G49)+N(H49)&gt;0,(N(G49)+N(H49))*IFERROR(INDEX('voluntary life sheet'!$C$3:$M$3,1,MATCH(N(E49),{0,30,35,40,45,50,55,60,65,70,75},1)),0)/1000,0)+IF(N(I49)&gt;0,'voluntary life'!$C$42,0))</f>
        <v/>
      </c>
    </row>
    <row r="50" spans="2:10" x14ac:dyDescent="0.3">
      <c r="B50" s="119">
        <v>23</v>
      </c>
      <c r="C50" s="120" t="str">
        <f>IF('Basic Elections'!C78="","",'Basic Elections'!C78)</f>
        <v/>
      </c>
      <c r="D50" s="120" t="str">
        <f>IF('Basic Elections'!D78="","",'Basic Elections'!D78)</f>
        <v/>
      </c>
      <c r="E50" s="121" t="str">
        <f ca="1">IF('Basic Elections'!F78="","",'Basic Elections'!F78)</f>
        <v/>
      </c>
      <c r="F50" s="122" t="str">
        <f>IF('Basic Elections'!G78="","",'Basic Elections'!G78)</f>
        <v/>
      </c>
      <c r="G50" s="123"/>
      <c r="H50" s="123"/>
      <c r="I50" s="123"/>
      <c r="J50" s="124" t="str">
        <f>IF(OR(LEN(TRIM(C50&amp;""))=0,UPPER(TRIM($D$5))&lt;&gt;"YES"),"",IF(N(G50)+N(H50)&gt;0,(N(G50)+N(H50))*IFERROR(INDEX('voluntary life sheet'!$C$3:$M$3,1,MATCH(N(E50),{0,30,35,40,45,50,55,60,65,70,75},1)),0)/1000,0)+IF(N(I50)&gt;0,'voluntary life'!$C$42,0))</f>
        <v/>
      </c>
    </row>
    <row r="51" spans="2:10" x14ac:dyDescent="0.3">
      <c r="B51" s="119">
        <v>24</v>
      </c>
      <c r="C51" s="120" t="str">
        <f>IF('Basic Elections'!C79="","",'Basic Elections'!C79)</f>
        <v/>
      </c>
      <c r="D51" s="120" t="str">
        <f>IF('Basic Elections'!D79="","",'Basic Elections'!D79)</f>
        <v/>
      </c>
      <c r="E51" s="121" t="str">
        <f ca="1">IF('Basic Elections'!F79="","",'Basic Elections'!F79)</f>
        <v/>
      </c>
      <c r="F51" s="122" t="str">
        <f>IF('Basic Elections'!G79="","",'Basic Elections'!G79)</f>
        <v/>
      </c>
      <c r="G51" s="123"/>
      <c r="H51" s="123"/>
      <c r="I51" s="123"/>
      <c r="J51" s="124" t="str">
        <f>IF(OR(LEN(TRIM(C51&amp;""))=0,UPPER(TRIM($D$5))&lt;&gt;"YES"),"",IF(N(G51)+N(H51)&gt;0,(N(G51)+N(H51))*IFERROR(INDEX('voluntary life sheet'!$C$3:$M$3,1,MATCH(N(E51),{0,30,35,40,45,50,55,60,65,70,75},1)),0)/1000,0)+IF(N(I51)&gt;0,'voluntary life'!$C$42,0))</f>
        <v/>
      </c>
    </row>
    <row r="52" spans="2:10" x14ac:dyDescent="0.3">
      <c r="B52" s="119">
        <v>25</v>
      </c>
      <c r="C52" s="120" t="str">
        <f>IF('Basic Elections'!C80="","",'Basic Elections'!C80)</f>
        <v/>
      </c>
      <c r="D52" s="120" t="str">
        <f>IF('Basic Elections'!D80="","",'Basic Elections'!D80)</f>
        <v/>
      </c>
      <c r="E52" s="121" t="str">
        <f ca="1">IF('Basic Elections'!F80="","",'Basic Elections'!F80)</f>
        <v/>
      </c>
      <c r="F52" s="122" t="str">
        <f>IF('Basic Elections'!G80="","",'Basic Elections'!G80)</f>
        <v/>
      </c>
      <c r="G52" s="123"/>
      <c r="H52" s="123"/>
      <c r="I52" s="123"/>
      <c r="J52" s="124" t="str">
        <f>IF(OR(LEN(TRIM(C52&amp;""))=0,UPPER(TRIM($D$5))&lt;&gt;"YES"),"",IF(N(G52)+N(H52)&gt;0,(N(G52)+N(H52))*IFERROR(INDEX('voluntary life sheet'!$C$3:$M$3,1,MATCH(N(E52),{0,30,35,40,45,50,55,60,65,70,75},1)),0)/1000,0)+IF(N(I52)&gt;0,'voluntary life'!$C$42,0))</f>
        <v/>
      </c>
    </row>
    <row r="53" spans="2:10" x14ac:dyDescent="0.3">
      <c r="B53" s="119">
        <v>26</v>
      </c>
      <c r="C53" s="120" t="str">
        <f>IF('Basic Elections'!C81="","",'Basic Elections'!C81)</f>
        <v/>
      </c>
      <c r="D53" s="120" t="str">
        <f>IF('Basic Elections'!D81="","",'Basic Elections'!D81)</f>
        <v/>
      </c>
      <c r="E53" s="121" t="str">
        <f ca="1">IF('Basic Elections'!F81="","",'Basic Elections'!F81)</f>
        <v/>
      </c>
      <c r="F53" s="122" t="str">
        <f>IF('Basic Elections'!G81="","",'Basic Elections'!G81)</f>
        <v/>
      </c>
      <c r="G53" s="123"/>
      <c r="H53" s="123"/>
      <c r="I53" s="123"/>
      <c r="J53" s="124" t="str">
        <f>IF(OR(LEN(TRIM(C53&amp;""))=0,UPPER(TRIM($D$5))&lt;&gt;"YES"),"",IF(N(G53)+N(H53)&gt;0,(N(G53)+N(H53))*IFERROR(INDEX('voluntary life sheet'!$C$3:$M$3,1,MATCH(N(E53),{0,30,35,40,45,50,55,60,65,70,75},1)),0)/1000,0)+IF(N(I53)&gt;0,'voluntary life'!$C$42,0))</f>
        <v/>
      </c>
    </row>
    <row r="54" spans="2:10" x14ac:dyDescent="0.3">
      <c r="B54" s="119">
        <v>27</v>
      </c>
      <c r="C54" s="120" t="str">
        <f>IF('Basic Elections'!C82="","",'Basic Elections'!C82)</f>
        <v/>
      </c>
      <c r="D54" s="120" t="str">
        <f>IF('Basic Elections'!D82="","",'Basic Elections'!D82)</f>
        <v/>
      </c>
      <c r="E54" s="121" t="str">
        <f ca="1">IF('Basic Elections'!F82="","",'Basic Elections'!F82)</f>
        <v/>
      </c>
      <c r="F54" s="122" t="str">
        <f>IF('Basic Elections'!G82="","",'Basic Elections'!G82)</f>
        <v/>
      </c>
      <c r="G54" s="123"/>
      <c r="H54" s="123"/>
      <c r="I54" s="123"/>
      <c r="J54" s="124" t="str">
        <f>IF(OR(LEN(TRIM(C54&amp;""))=0,UPPER(TRIM($D$5))&lt;&gt;"YES"),"",IF(N(G54)+N(H54)&gt;0,(N(G54)+N(H54))*IFERROR(INDEX('voluntary life sheet'!$C$3:$M$3,1,MATCH(N(E54),{0,30,35,40,45,50,55,60,65,70,75},1)),0)/1000,0)+IF(N(I54)&gt;0,'voluntary life'!$C$42,0))</f>
        <v/>
      </c>
    </row>
    <row r="55" spans="2:10" x14ac:dyDescent="0.3">
      <c r="B55" s="119">
        <v>28</v>
      </c>
      <c r="C55" s="120" t="str">
        <f>IF('Basic Elections'!C83="","",'Basic Elections'!C83)</f>
        <v/>
      </c>
      <c r="D55" s="120" t="str">
        <f>IF('Basic Elections'!D83="","",'Basic Elections'!D83)</f>
        <v/>
      </c>
      <c r="E55" s="121" t="str">
        <f ca="1">IF('Basic Elections'!F83="","",'Basic Elections'!F83)</f>
        <v/>
      </c>
      <c r="F55" s="122" t="str">
        <f>IF('Basic Elections'!G83="","",'Basic Elections'!G83)</f>
        <v/>
      </c>
      <c r="G55" s="123"/>
      <c r="H55" s="123"/>
      <c r="I55" s="123"/>
      <c r="J55" s="124" t="str">
        <f>IF(OR(LEN(TRIM(C55&amp;""))=0,UPPER(TRIM($D$5))&lt;&gt;"YES"),"",IF(N(G55)+N(H55)&gt;0,(N(G55)+N(H55))*IFERROR(INDEX('voluntary life sheet'!$C$3:$M$3,1,MATCH(N(E55),{0,30,35,40,45,50,55,60,65,70,75},1)),0)/1000,0)+IF(N(I55)&gt;0,'voluntary life'!$C$42,0))</f>
        <v/>
      </c>
    </row>
    <row r="56" spans="2:10" x14ac:dyDescent="0.3">
      <c r="B56" s="119">
        <v>29</v>
      </c>
      <c r="C56" s="120" t="str">
        <f>IF('Basic Elections'!C84="","",'Basic Elections'!C84)</f>
        <v/>
      </c>
      <c r="D56" s="120" t="str">
        <f>IF('Basic Elections'!D84="","",'Basic Elections'!D84)</f>
        <v/>
      </c>
      <c r="E56" s="121" t="str">
        <f ca="1">IF('Basic Elections'!F84="","",'Basic Elections'!F84)</f>
        <v/>
      </c>
      <c r="F56" s="122" t="str">
        <f>IF('Basic Elections'!G84="","",'Basic Elections'!G84)</f>
        <v/>
      </c>
      <c r="G56" s="123"/>
      <c r="H56" s="123"/>
      <c r="I56" s="123"/>
      <c r="J56" s="124" t="str">
        <f>IF(OR(LEN(TRIM(C56&amp;""))=0,UPPER(TRIM($D$5))&lt;&gt;"YES"),"",IF(N(G56)+N(H56)&gt;0,(N(G56)+N(H56))*IFERROR(INDEX('voluntary life sheet'!$C$3:$M$3,1,MATCH(N(E56),{0,30,35,40,45,50,55,60,65,70,75},1)),0)/1000,0)+IF(N(I56)&gt;0,'voluntary life'!$C$42,0))</f>
        <v/>
      </c>
    </row>
    <row r="57" spans="2:10" x14ac:dyDescent="0.3">
      <c r="B57" s="119">
        <v>30</v>
      </c>
      <c r="C57" s="120" t="str">
        <f>IF('Basic Elections'!C85="","",'Basic Elections'!C85)</f>
        <v/>
      </c>
      <c r="D57" s="120" t="str">
        <f>IF('Basic Elections'!D85="","",'Basic Elections'!D85)</f>
        <v/>
      </c>
      <c r="E57" s="121" t="str">
        <f ca="1">IF('Basic Elections'!F85="","",'Basic Elections'!F85)</f>
        <v/>
      </c>
      <c r="F57" s="122" t="str">
        <f>IF('Basic Elections'!G85="","",'Basic Elections'!G85)</f>
        <v/>
      </c>
      <c r="G57" s="123"/>
      <c r="H57" s="123"/>
      <c r="I57" s="123"/>
      <c r="J57" s="124" t="str">
        <f>IF(OR(LEN(TRIM(C57&amp;""))=0,UPPER(TRIM($D$5))&lt;&gt;"YES"),"",IF(N(G57)+N(H57)&gt;0,(N(G57)+N(H57))*IFERROR(INDEX('voluntary life sheet'!$C$3:$M$3,1,MATCH(N(E57),{0,30,35,40,45,50,55,60,65,70,75},1)),0)/1000,0)+IF(N(I57)&gt;0,'voluntary life'!$C$42,0))</f>
        <v/>
      </c>
    </row>
    <row r="58" spans="2:10" x14ac:dyDescent="0.3">
      <c r="B58" s="119">
        <v>31</v>
      </c>
      <c r="C58" s="120" t="str">
        <f>IF('Basic Elections'!C86="","",'Basic Elections'!C86)</f>
        <v/>
      </c>
      <c r="D58" s="120" t="str">
        <f>IF('Basic Elections'!D86="","",'Basic Elections'!D86)</f>
        <v/>
      </c>
      <c r="E58" s="121" t="str">
        <f ca="1">IF('Basic Elections'!F86="","",'Basic Elections'!F86)</f>
        <v/>
      </c>
      <c r="F58" s="122" t="str">
        <f>IF('Basic Elections'!G86="","",'Basic Elections'!G86)</f>
        <v/>
      </c>
      <c r="G58" s="123"/>
      <c r="H58" s="123"/>
      <c r="I58" s="123"/>
      <c r="J58" s="124" t="str">
        <f>IF(OR(LEN(TRIM(C58&amp;""))=0,UPPER(TRIM($D$5))&lt;&gt;"YES"),"",IF(N(G58)+N(H58)&gt;0,(N(G58)+N(H58))*IFERROR(INDEX('voluntary life sheet'!$C$3:$M$3,1,MATCH(N(E58),{0,30,35,40,45,50,55,60,65,70,75},1)),0)/1000,0)+IF(N(I58)&gt;0,'voluntary life'!$C$42,0))</f>
        <v/>
      </c>
    </row>
    <row r="59" spans="2:10" x14ac:dyDescent="0.3">
      <c r="B59" s="119">
        <v>32</v>
      </c>
      <c r="C59" s="120" t="str">
        <f>IF('Basic Elections'!C87="","",'Basic Elections'!C87)</f>
        <v/>
      </c>
      <c r="D59" s="120" t="str">
        <f>IF('Basic Elections'!D87="","",'Basic Elections'!D87)</f>
        <v/>
      </c>
      <c r="E59" s="121" t="str">
        <f ca="1">IF('Basic Elections'!F87="","",'Basic Elections'!F87)</f>
        <v/>
      </c>
      <c r="F59" s="122" t="str">
        <f>IF('Basic Elections'!G87="","",'Basic Elections'!G87)</f>
        <v/>
      </c>
      <c r="G59" s="123"/>
      <c r="H59" s="123"/>
      <c r="I59" s="123"/>
      <c r="J59" s="124" t="str">
        <f>IF(OR(LEN(TRIM(C59&amp;""))=0,UPPER(TRIM($D$5))&lt;&gt;"YES"),"",IF(N(G59)+N(H59)&gt;0,(N(G59)+N(H59))*IFERROR(INDEX('voluntary life sheet'!$C$3:$M$3,1,MATCH(N(E59),{0,30,35,40,45,50,55,60,65,70,75},1)),0)/1000,0)+IF(N(I59)&gt;0,'voluntary life'!$C$42,0))</f>
        <v/>
      </c>
    </row>
    <row r="60" spans="2:10" x14ac:dyDescent="0.3">
      <c r="B60" s="119">
        <v>33</v>
      </c>
      <c r="C60" s="120" t="str">
        <f>IF('Basic Elections'!C88="","",'Basic Elections'!C88)</f>
        <v/>
      </c>
      <c r="D60" s="120" t="str">
        <f>IF('Basic Elections'!D88="","",'Basic Elections'!D88)</f>
        <v/>
      </c>
      <c r="E60" s="121" t="str">
        <f ca="1">IF('Basic Elections'!F88="","",'Basic Elections'!F88)</f>
        <v/>
      </c>
      <c r="F60" s="122" t="str">
        <f>IF('Basic Elections'!G88="","",'Basic Elections'!G88)</f>
        <v/>
      </c>
      <c r="G60" s="123"/>
      <c r="H60" s="123"/>
      <c r="I60" s="123"/>
      <c r="J60" s="124" t="str">
        <f>IF(OR(LEN(TRIM(C60&amp;""))=0,UPPER(TRIM($D$5))&lt;&gt;"YES"),"",IF(N(G60)+N(H60)&gt;0,(N(G60)+N(H60))*IFERROR(INDEX('voluntary life sheet'!$C$3:$M$3,1,MATCH(N(E60),{0,30,35,40,45,50,55,60,65,70,75},1)),0)/1000,0)+IF(N(I60)&gt;0,'voluntary life'!$C$42,0))</f>
        <v/>
      </c>
    </row>
    <row r="61" spans="2:10" x14ac:dyDescent="0.3">
      <c r="B61" s="119">
        <v>34</v>
      </c>
      <c r="C61" s="120" t="str">
        <f>IF('Basic Elections'!C89="","",'Basic Elections'!C89)</f>
        <v/>
      </c>
      <c r="D61" s="120" t="str">
        <f>IF('Basic Elections'!D89="","",'Basic Elections'!D89)</f>
        <v/>
      </c>
      <c r="E61" s="121" t="str">
        <f ca="1">IF('Basic Elections'!F89="","",'Basic Elections'!F89)</f>
        <v/>
      </c>
      <c r="F61" s="122" t="str">
        <f>IF('Basic Elections'!G89="","",'Basic Elections'!G89)</f>
        <v/>
      </c>
      <c r="G61" s="123"/>
      <c r="H61" s="123"/>
      <c r="I61" s="123"/>
      <c r="J61" s="124" t="str">
        <f>IF(OR(LEN(TRIM(C61&amp;""))=0,UPPER(TRIM($D$5))&lt;&gt;"YES"),"",IF(N(G61)+N(H61)&gt;0,(N(G61)+N(H61))*IFERROR(INDEX('voluntary life sheet'!$C$3:$M$3,1,MATCH(N(E61),{0,30,35,40,45,50,55,60,65,70,75},1)),0)/1000,0)+IF(N(I61)&gt;0,'voluntary life'!$C$42,0))</f>
        <v/>
      </c>
    </row>
    <row r="62" spans="2:10" x14ac:dyDescent="0.3">
      <c r="B62" s="119">
        <v>35</v>
      </c>
      <c r="C62" s="120" t="str">
        <f>IF('Basic Elections'!C90="","",'Basic Elections'!C90)</f>
        <v/>
      </c>
      <c r="D62" s="120" t="str">
        <f>IF('Basic Elections'!D90="","",'Basic Elections'!D90)</f>
        <v/>
      </c>
      <c r="E62" s="121" t="str">
        <f ca="1">IF('Basic Elections'!F90="","",'Basic Elections'!F90)</f>
        <v/>
      </c>
      <c r="F62" s="122" t="str">
        <f>IF('Basic Elections'!G90="","",'Basic Elections'!G90)</f>
        <v/>
      </c>
      <c r="G62" s="123"/>
      <c r="H62" s="123"/>
      <c r="I62" s="123"/>
      <c r="J62" s="124" t="str">
        <f>IF(OR(LEN(TRIM(C62&amp;""))=0,UPPER(TRIM($D$5))&lt;&gt;"YES"),"",IF(N(G62)+N(H62)&gt;0,(N(G62)+N(H62))*IFERROR(INDEX('voluntary life sheet'!$C$3:$M$3,1,MATCH(N(E62),{0,30,35,40,45,50,55,60,65,70,75},1)),0)/1000,0)+IF(N(I62)&gt;0,'voluntary life'!$C$42,0))</f>
        <v/>
      </c>
    </row>
    <row r="63" spans="2:10" x14ac:dyDescent="0.3">
      <c r="B63" s="119">
        <v>36</v>
      </c>
      <c r="C63" s="120" t="str">
        <f>IF('Basic Elections'!C91="","",'Basic Elections'!C91)</f>
        <v/>
      </c>
      <c r="D63" s="120" t="str">
        <f>IF('Basic Elections'!D91="","",'Basic Elections'!D91)</f>
        <v/>
      </c>
      <c r="E63" s="121" t="str">
        <f ca="1">IF('Basic Elections'!F91="","",'Basic Elections'!F91)</f>
        <v/>
      </c>
      <c r="F63" s="122" t="str">
        <f>IF('Basic Elections'!G91="","",'Basic Elections'!G91)</f>
        <v/>
      </c>
      <c r="G63" s="123"/>
      <c r="H63" s="123"/>
      <c r="I63" s="123"/>
      <c r="J63" s="124" t="str">
        <f>IF(OR(LEN(TRIM(C63&amp;""))=0,UPPER(TRIM($D$5))&lt;&gt;"YES"),"",IF(N(G63)+N(H63)&gt;0,(N(G63)+N(H63))*IFERROR(INDEX('voluntary life sheet'!$C$3:$M$3,1,MATCH(N(E63),{0,30,35,40,45,50,55,60,65,70,75},1)),0)/1000,0)+IF(N(I63)&gt;0,'voluntary life'!$C$42,0))</f>
        <v/>
      </c>
    </row>
    <row r="64" spans="2:10" x14ac:dyDescent="0.3">
      <c r="B64" s="119">
        <v>37</v>
      </c>
      <c r="C64" s="120" t="str">
        <f>IF('Basic Elections'!C92="","",'Basic Elections'!C92)</f>
        <v/>
      </c>
      <c r="D64" s="120" t="str">
        <f>IF('Basic Elections'!D92="","",'Basic Elections'!D92)</f>
        <v/>
      </c>
      <c r="E64" s="121" t="str">
        <f ca="1">IF('Basic Elections'!F92="","",'Basic Elections'!F92)</f>
        <v/>
      </c>
      <c r="F64" s="122" t="str">
        <f>IF('Basic Elections'!G92="","",'Basic Elections'!G92)</f>
        <v/>
      </c>
      <c r="G64" s="123"/>
      <c r="H64" s="123"/>
      <c r="I64" s="123"/>
      <c r="J64" s="124" t="str">
        <f>IF(OR(LEN(TRIM(C64&amp;""))=0,UPPER(TRIM($D$5))&lt;&gt;"YES"),"",IF(N(G64)+N(H64)&gt;0,(N(G64)+N(H64))*IFERROR(INDEX('voluntary life sheet'!$C$3:$M$3,1,MATCH(N(E64),{0,30,35,40,45,50,55,60,65,70,75},1)),0)/1000,0)+IF(N(I64)&gt;0,'voluntary life'!$C$42,0))</f>
        <v/>
      </c>
    </row>
    <row r="65" spans="2:10" x14ac:dyDescent="0.3">
      <c r="B65" s="119">
        <v>38</v>
      </c>
      <c r="C65" s="120" t="str">
        <f>IF('Basic Elections'!C93="","",'Basic Elections'!C93)</f>
        <v/>
      </c>
      <c r="D65" s="120" t="str">
        <f>IF('Basic Elections'!D93="","",'Basic Elections'!D93)</f>
        <v/>
      </c>
      <c r="E65" s="121" t="str">
        <f ca="1">IF('Basic Elections'!F93="","",'Basic Elections'!F93)</f>
        <v/>
      </c>
      <c r="F65" s="122" t="str">
        <f>IF('Basic Elections'!G93="","",'Basic Elections'!G93)</f>
        <v/>
      </c>
      <c r="G65" s="123"/>
      <c r="H65" s="123"/>
      <c r="I65" s="123"/>
      <c r="J65" s="124" t="str">
        <f>IF(OR(LEN(TRIM(C65&amp;""))=0,UPPER(TRIM($D$5))&lt;&gt;"YES"),"",IF(N(G65)+N(H65)&gt;0,(N(G65)+N(H65))*IFERROR(INDEX('voluntary life sheet'!$C$3:$M$3,1,MATCH(N(E65),{0,30,35,40,45,50,55,60,65,70,75},1)),0)/1000,0)+IF(N(I65)&gt;0,'voluntary life'!$C$42,0))</f>
        <v/>
      </c>
    </row>
    <row r="66" spans="2:10" x14ac:dyDescent="0.3">
      <c r="B66" s="119">
        <v>39</v>
      </c>
      <c r="C66" s="120" t="str">
        <f>IF('Basic Elections'!C94="","",'Basic Elections'!C94)</f>
        <v/>
      </c>
      <c r="D66" s="120" t="str">
        <f>IF('Basic Elections'!D94="","",'Basic Elections'!D94)</f>
        <v/>
      </c>
      <c r="E66" s="121" t="str">
        <f ca="1">IF('Basic Elections'!F94="","",'Basic Elections'!F94)</f>
        <v/>
      </c>
      <c r="F66" s="122" t="str">
        <f>IF('Basic Elections'!G94="","",'Basic Elections'!G94)</f>
        <v/>
      </c>
      <c r="G66" s="123"/>
      <c r="H66" s="123"/>
      <c r="I66" s="123"/>
      <c r="J66" s="124" t="str">
        <f>IF(OR(LEN(TRIM(C66&amp;""))=0,UPPER(TRIM($D$5))&lt;&gt;"YES"),"",IF(N(G66)+N(H66)&gt;0,(N(G66)+N(H66))*IFERROR(INDEX('voluntary life sheet'!$C$3:$M$3,1,MATCH(N(E66),{0,30,35,40,45,50,55,60,65,70,75},1)),0)/1000,0)+IF(N(I66)&gt;0,'voluntary life'!$C$42,0))</f>
        <v/>
      </c>
    </row>
    <row r="67" spans="2:10" x14ac:dyDescent="0.3">
      <c r="B67" s="119">
        <v>40</v>
      </c>
      <c r="C67" s="120" t="str">
        <f>IF('Basic Elections'!C95="","",'Basic Elections'!C95)</f>
        <v/>
      </c>
      <c r="D67" s="120" t="str">
        <f>IF('Basic Elections'!D95="","",'Basic Elections'!D95)</f>
        <v/>
      </c>
      <c r="E67" s="121" t="str">
        <f ca="1">IF('Basic Elections'!F95="","",'Basic Elections'!F95)</f>
        <v/>
      </c>
      <c r="F67" s="122" t="str">
        <f>IF('Basic Elections'!G95="","",'Basic Elections'!G95)</f>
        <v/>
      </c>
      <c r="G67" s="123"/>
      <c r="H67" s="123"/>
      <c r="I67" s="123"/>
      <c r="J67" s="124" t="str">
        <f>IF(OR(LEN(TRIM(C67&amp;""))=0,UPPER(TRIM($D$5))&lt;&gt;"YES"),"",IF(N(G67)+N(H67)&gt;0,(N(G67)+N(H67))*IFERROR(INDEX('voluntary life sheet'!$C$3:$M$3,1,MATCH(N(E67),{0,30,35,40,45,50,55,60,65,70,75},1)),0)/1000,0)+IF(N(I67)&gt;0,'voluntary life'!$C$42,0))</f>
        <v/>
      </c>
    </row>
    <row r="68" spans="2:10" x14ac:dyDescent="0.3">
      <c r="B68" s="119">
        <v>41</v>
      </c>
      <c r="C68" s="120" t="str">
        <f>IF('Basic Elections'!C96="","",'Basic Elections'!C96)</f>
        <v/>
      </c>
      <c r="D68" s="120" t="str">
        <f>IF('Basic Elections'!D96="","",'Basic Elections'!D96)</f>
        <v/>
      </c>
      <c r="E68" s="121" t="str">
        <f ca="1">IF('Basic Elections'!F96="","",'Basic Elections'!F96)</f>
        <v/>
      </c>
      <c r="F68" s="122" t="str">
        <f>IF('Basic Elections'!G96="","",'Basic Elections'!G96)</f>
        <v/>
      </c>
      <c r="G68" s="123"/>
      <c r="H68" s="123"/>
      <c r="I68" s="123"/>
      <c r="J68" s="124" t="str">
        <f>IF(OR(LEN(TRIM(C68&amp;""))=0,UPPER(TRIM($D$5))&lt;&gt;"YES"),"",IF(N(G68)+N(H68)&gt;0,(N(G68)+N(H68))*IFERROR(INDEX('voluntary life sheet'!$C$3:$M$3,1,MATCH(N(E68),{0,30,35,40,45,50,55,60,65,70,75},1)),0)/1000,0)+IF(N(I68)&gt;0,'voluntary life'!$C$42,0))</f>
        <v/>
      </c>
    </row>
    <row r="69" spans="2:10" x14ac:dyDescent="0.3">
      <c r="B69" s="119">
        <v>42</v>
      </c>
      <c r="C69" s="120" t="str">
        <f>IF('Basic Elections'!C97="","",'Basic Elections'!C97)</f>
        <v/>
      </c>
      <c r="D69" s="120" t="str">
        <f>IF('Basic Elections'!D97="","",'Basic Elections'!D97)</f>
        <v/>
      </c>
      <c r="E69" s="121" t="str">
        <f ca="1">IF('Basic Elections'!F97="","",'Basic Elections'!F97)</f>
        <v/>
      </c>
      <c r="F69" s="122" t="str">
        <f>IF('Basic Elections'!G97="","",'Basic Elections'!G97)</f>
        <v/>
      </c>
      <c r="G69" s="123"/>
      <c r="H69" s="123"/>
      <c r="I69" s="123"/>
      <c r="J69" s="124" t="str">
        <f>IF(OR(LEN(TRIM(C69&amp;""))=0,UPPER(TRIM($D$5))&lt;&gt;"YES"),"",IF(N(G69)+N(H69)&gt;0,(N(G69)+N(H69))*IFERROR(INDEX('voluntary life sheet'!$C$3:$M$3,1,MATCH(N(E69),{0,30,35,40,45,50,55,60,65,70,75},1)),0)/1000,0)+IF(N(I69)&gt;0,'voluntary life'!$C$42,0))</f>
        <v/>
      </c>
    </row>
    <row r="70" spans="2:10" x14ac:dyDescent="0.3">
      <c r="B70" s="119">
        <v>43</v>
      </c>
      <c r="C70" s="120" t="str">
        <f>IF('Basic Elections'!C98="","",'Basic Elections'!C98)</f>
        <v/>
      </c>
      <c r="D70" s="120" t="str">
        <f>IF('Basic Elections'!D98="","",'Basic Elections'!D98)</f>
        <v/>
      </c>
      <c r="E70" s="121" t="str">
        <f ca="1">IF('Basic Elections'!F98="","",'Basic Elections'!F98)</f>
        <v/>
      </c>
      <c r="F70" s="122" t="str">
        <f>IF('Basic Elections'!G98="","",'Basic Elections'!G98)</f>
        <v/>
      </c>
      <c r="G70" s="123"/>
      <c r="H70" s="123"/>
      <c r="I70" s="123"/>
      <c r="J70" s="124" t="str">
        <f>IF(OR(LEN(TRIM(C70&amp;""))=0,UPPER(TRIM($D$5))&lt;&gt;"YES"),"",IF(N(G70)+N(H70)&gt;0,(N(G70)+N(H70))*IFERROR(INDEX('voluntary life sheet'!$C$3:$M$3,1,MATCH(N(E70),{0,30,35,40,45,50,55,60,65,70,75},1)),0)/1000,0)+IF(N(I70)&gt;0,'voluntary life'!$C$42,0))</f>
        <v/>
      </c>
    </row>
    <row r="71" spans="2:10" x14ac:dyDescent="0.3">
      <c r="B71" s="119">
        <v>44</v>
      </c>
      <c r="C71" s="120" t="str">
        <f>IF('Basic Elections'!C99="","",'Basic Elections'!C99)</f>
        <v/>
      </c>
      <c r="D71" s="120" t="str">
        <f>IF('Basic Elections'!D99="","",'Basic Elections'!D99)</f>
        <v/>
      </c>
      <c r="E71" s="121" t="str">
        <f ca="1">IF('Basic Elections'!F99="","",'Basic Elections'!F99)</f>
        <v/>
      </c>
      <c r="F71" s="122" t="str">
        <f>IF('Basic Elections'!G99="","",'Basic Elections'!G99)</f>
        <v/>
      </c>
      <c r="G71" s="123"/>
      <c r="H71" s="123"/>
      <c r="I71" s="123"/>
      <c r="J71" s="124" t="str">
        <f>IF(OR(LEN(TRIM(C71&amp;""))=0,UPPER(TRIM($D$5))&lt;&gt;"YES"),"",IF(N(G71)+N(H71)&gt;0,(N(G71)+N(H71))*IFERROR(INDEX('voluntary life sheet'!$C$3:$M$3,1,MATCH(N(E71),{0,30,35,40,45,50,55,60,65,70,75},1)),0)/1000,0)+IF(N(I71)&gt;0,'voluntary life'!$C$42,0))</f>
        <v/>
      </c>
    </row>
    <row r="72" spans="2:10" x14ac:dyDescent="0.3">
      <c r="B72" s="119">
        <v>45</v>
      </c>
      <c r="C72" s="120" t="str">
        <f>IF('Basic Elections'!C100="","",'Basic Elections'!C100)</f>
        <v/>
      </c>
      <c r="D72" s="120" t="str">
        <f>IF('Basic Elections'!D100="","",'Basic Elections'!D100)</f>
        <v/>
      </c>
      <c r="E72" s="121" t="str">
        <f ca="1">IF('Basic Elections'!F100="","",'Basic Elections'!F100)</f>
        <v/>
      </c>
      <c r="F72" s="122" t="str">
        <f>IF('Basic Elections'!G100="","",'Basic Elections'!G100)</f>
        <v/>
      </c>
      <c r="G72" s="123"/>
      <c r="H72" s="123"/>
      <c r="I72" s="123"/>
      <c r="J72" s="124" t="str">
        <f>IF(OR(LEN(TRIM(C72&amp;""))=0,UPPER(TRIM($D$5))&lt;&gt;"YES"),"",IF(N(G72)+N(H72)&gt;0,(N(G72)+N(H72))*IFERROR(INDEX('voluntary life sheet'!$C$3:$M$3,1,MATCH(N(E72),{0,30,35,40,45,50,55,60,65,70,75},1)),0)/1000,0)+IF(N(I72)&gt;0,'voluntary life'!$C$42,0))</f>
        <v/>
      </c>
    </row>
    <row r="73" spans="2:10" x14ac:dyDescent="0.3">
      <c r="B73" s="119">
        <v>46</v>
      </c>
      <c r="C73" s="120" t="str">
        <f>IF('Basic Elections'!C101="","",'Basic Elections'!C101)</f>
        <v/>
      </c>
      <c r="D73" s="120" t="str">
        <f>IF('Basic Elections'!D101="","",'Basic Elections'!D101)</f>
        <v/>
      </c>
      <c r="E73" s="121" t="str">
        <f ca="1">IF('Basic Elections'!F101="","",'Basic Elections'!F101)</f>
        <v/>
      </c>
      <c r="F73" s="122" t="str">
        <f>IF('Basic Elections'!G101="","",'Basic Elections'!G101)</f>
        <v/>
      </c>
      <c r="G73" s="123"/>
      <c r="H73" s="123"/>
      <c r="I73" s="123"/>
      <c r="J73" s="124" t="str">
        <f>IF(OR(LEN(TRIM(C73&amp;""))=0,UPPER(TRIM($D$5))&lt;&gt;"YES"),"",IF(N(G73)+N(H73)&gt;0,(N(G73)+N(H73))*IFERROR(INDEX('voluntary life sheet'!$C$3:$M$3,1,MATCH(N(E73),{0,30,35,40,45,50,55,60,65,70,75},1)),0)/1000,0)+IF(N(I73)&gt;0,'voluntary life'!$C$42,0))</f>
        <v/>
      </c>
    </row>
    <row r="74" spans="2:10" x14ac:dyDescent="0.3">
      <c r="B74" s="119">
        <v>47</v>
      </c>
      <c r="C74" s="120" t="str">
        <f>IF('Basic Elections'!C102="","",'Basic Elections'!C102)</f>
        <v/>
      </c>
      <c r="D74" s="120" t="str">
        <f>IF('Basic Elections'!D102="","",'Basic Elections'!D102)</f>
        <v/>
      </c>
      <c r="E74" s="121" t="str">
        <f ca="1">IF('Basic Elections'!F102="","",'Basic Elections'!F102)</f>
        <v/>
      </c>
      <c r="F74" s="122" t="str">
        <f>IF('Basic Elections'!G102="","",'Basic Elections'!G102)</f>
        <v/>
      </c>
      <c r="G74" s="123"/>
      <c r="H74" s="123"/>
      <c r="I74" s="123"/>
      <c r="J74" s="124" t="str">
        <f>IF(OR(LEN(TRIM(C74&amp;""))=0,UPPER(TRIM($D$5))&lt;&gt;"YES"),"",IF(N(G74)+N(H74)&gt;0,(N(G74)+N(H74))*IFERROR(INDEX('voluntary life sheet'!$C$3:$M$3,1,MATCH(N(E74),{0,30,35,40,45,50,55,60,65,70,75},1)),0)/1000,0)+IF(N(I74)&gt;0,'voluntary life'!$C$42,0))</f>
        <v/>
      </c>
    </row>
    <row r="75" spans="2:10" x14ac:dyDescent="0.3">
      <c r="B75" s="119">
        <v>48</v>
      </c>
      <c r="C75" s="120" t="str">
        <f>IF('Basic Elections'!C103="","",'Basic Elections'!C103)</f>
        <v/>
      </c>
      <c r="D75" s="120" t="str">
        <f>IF('Basic Elections'!D103="","",'Basic Elections'!D103)</f>
        <v/>
      </c>
      <c r="E75" s="121" t="str">
        <f ca="1">IF('Basic Elections'!F103="","",'Basic Elections'!F103)</f>
        <v/>
      </c>
      <c r="F75" s="122" t="str">
        <f>IF('Basic Elections'!G103="","",'Basic Elections'!G103)</f>
        <v/>
      </c>
      <c r="G75" s="123"/>
      <c r="H75" s="123"/>
      <c r="I75" s="123"/>
      <c r="J75" s="124" t="str">
        <f>IF(OR(LEN(TRIM(C75&amp;""))=0,UPPER(TRIM($D$5))&lt;&gt;"YES"),"",IF(N(G75)+N(H75)&gt;0,(N(G75)+N(H75))*IFERROR(INDEX('voluntary life sheet'!$C$3:$M$3,1,MATCH(N(E75),{0,30,35,40,45,50,55,60,65,70,75},1)),0)/1000,0)+IF(N(I75)&gt;0,'voluntary life'!$C$42,0))</f>
        <v/>
      </c>
    </row>
    <row r="76" spans="2:10" x14ac:dyDescent="0.3">
      <c r="B76" s="119">
        <v>49</v>
      </c>
      <c r="C76" s="120" t="str">
        <f>IF('Basic Elections'!C104="","",'Basic Elections'!C104)</f>
        <v/>
      </c>
      <c r="D76" s="120" t="str">
        <f>IF('Basic Elections'!D104="","",'Basic Elections'!D104)</f>
        <v/>
      </c>
      <c r="E76" s="121" t="str">
        <f ca="1">IF('Basic Elections'!F104="","",'Basic Elections'!F104)</f>
        <v/>
      </c>
      <c r="F76" s="122" t="str">
        <f>IF('Basic Elections'!G104="","",'Basic Elections'!G104)</f>
        <v/>
      </c>
      <c r="G76" s="123"/>
      <c r="H76" s="123"/>
      <c r="I76" s="123"/>
      <c r="J76" s="124" t="str">
        <f>IF(OR(LEN(TRIM(C76&amp;""))=0,UPPER(TRIM($D$5))&lt;&gt;"YES"),"",IF(N(G76)+N(H76)&gt;0,(N(G76)+N(H76))*IFERROR(INDEX('voluntary life sheet'!$C$3:$M$3,1,MATCH(N(E76),{0,30,35,40,45,50,55,60,65,70,75},1)),0)/1000,0)+IF(N(I76)&gt;0,'voluntary life'!$C$42,0))</f>
        <v/>
      </c>
    </row>
    <row r="77" spans="2:10" x14ac:dyDescent="0.3">
      <c r="B77" s="119">
        <v>50</v>
      </c>
      <c r="C77" s="120" t="str">
        <f>IF('Basic Elections'!C105="","",'Basic Elections'!C105)</f>
        <v/>
      </c>
      <c r="D77" s="120" t="str">
        <f>IF('Basic Elections'!D105="","",'Basic Elections'!D105)</f>
        <v/>
      </c>
      <c r="E77" s="121" t="str">
        <f ca="1">IF('Basic Elections'!F105="","",'Basic Elections'!F105)</f>
        <v/>
      </c>
      <c r="F77" s="122" t="str">
        <f>IF('Basic Elections'!G105="","",'Basic Elections'!G105)</f>
        <v/>
      </c>
      <c r="G77" s="123"/>
      <c r="H77" s="123"/>
      <c r="I77" s="123"/>
      <c r="J77" s="124" t="str">
        <f>IF(OR(LEN(TRIM(C77&amp;""))=0,UPPER(TRIM($D$5))&lt;&gt;"YES"),"",IF(N(G77)+N(H77)&gt;0,(N(G77)+N(H77))*IFERROR(INDEX('voluntary life sheet'!$C$3:$M$3,1,MATCH(N(E77),{0,30,35,40,45,50,55,60,65,70,75},1)),0)/1000,0)+IF(N(I77)&gt;0,'voluntary life'!$C$42,0))</f>
        <v/>
      </c>
    </row>
    <row r="78" spans="2:10" x14ac:dyDescent="0.3">
      <c r="B78" s="119">
        <v>51</v>
      </c>
      <c r="C78" s="120" t="str">
        <f>IF('Basic Elections'!C106="","",'Basic Elections'!C106)</f>
        <v/>
      </c>
      <c r="D78" s="120" t="str">
        <f>IF('Basic Elections'!D106="","",'Basic Elections'!D106)</f>
        <v/>
      </c>
      <c r="E78" s="121" t="str">
        <f ca="1">IF('Basic Elections'!F106="","",'Basic Elections'!F106)</f>
        <v/>
      </c>
      <c r="F78" s="122" t="str">
        <f>IF('Basic Elections'!G106="","",'Basic Elections'!G106)</f>
        <v/>
      </c>
      <c r="G78" s="123"/>
      <c r="H78" s="123"/>
      <c r="I78" s="123"/>
      <c r="J78" s="124" t="str">
        <f>IF(OR(LEN(TRIM(C78&amp;""))=0,UPPER(TRIM($D$5))&lt;&gt;"YES"),"",IF(N(G78)+N(H78)&gt;0,(N(G78)+N(H78))*IFERROR(INDEX('voluntary life sheet'!$C$3:$M$3,1,MATCH(N(E78),{0,30,35,40,45,50,55,60,65,70,75},1)),0)/1000,0)+IF(N(I78)&gt;0,'voluntary life'!$C$42,0))</f>
        <v/>
      </c>
    </row>
    <row r="79" spans="2:10" x14ac:dyDescent="0.3">
      <c r="B79" s="119">
        <v>52</v>
      </c>
      <c r="C79" s="120" t="str">
        <f>IF('Basic Elections'!C107="","",'Basic Elections'!C107)</f>
        <v/>
      </c>
      <c r="D79" s="120" t="str">
        <f>IF('Basic Elections'!D107="","",'Basic Elections'!D107)</f>
        <v/>
      </c>
      <c r="E79" s="121" t="str">
        <f ca="1">IF('Basic Elections'!F107="","",'Basic Elections'!F107)</f>
        <v/>
      </c>
      <c r="F79" s="122" t="str">
        <f>IF('Basic Elections'!G107="","",'Basic Elections'!G107)</f>
        <v/>
      </c>
      <c r="G79" s="123"/>
      <c r="H79" s="123"/>
      <c r="I79" s="123"/>
      <c r="J79" s="124" t="str">
        <f>IF(OR(LEN(TRIM(C79&amp;""))=0,UPPER(TRIM($D$5))&lt;&gt;"YES"),"",IF(N(G79)+N(H79)&gt;0,(N(G79)+N(H79))*IFERROR(INDEX('voluntary life sheet'!$C$3:$M$3,1,MATCH(N(E79),{0,30,35,40,45,50,55,60,65,70,75},1)),0)/1000,0)+IF(N(I79)&gt;0,'voluntary life'!$C$42,0))</f>
        <v/>
      </c>
    </row>
    <row r="80" spans="2:10" x14ac:dyDescent="0.3">
      <c r="B80" s="119">
        <v>53</v>
      </c>
      <c r="C80" s="120" t="str">
        <f>IF('Basic Elections'!C108="","",'Basic Elections'!C108)</f>
        <v/>
      </c>
      <c r="D80" s="120" t="str">
        <f>IF('Basic Elections'!D108="","",'Basic Elections'!D108)</f>
        <v/>
      </c>
      <c r="E80" s="121" t="str">
        <f ca="1">IF('Basic Elections'!F108="","",'Basic Elections'!F108)</f>
        <v/>
      </c>
      <c r="F80" s="122" t="str">
        <f>IF('Basic Elections'!G108="","",'Basic Elections'!G108)</f>
        <v/>
      </c>
      <c r="G80" s="123"/>
      <c r="H80" s="123"/>
      <c r="I80" s="123"/>
      <c r="J80" s="124" t="str">
        <f>IF(OR(LEN(TRIM(C80&amp;""))=0,UPPER(TRIM($D$5))&lt;&gt;"YES"),"",IF(N(G80)+N(H80)&gt;0,(N(G80)+N(H80))*IFERROR(INDEX('voluntary life sheet'!$C$3:$M$3,1,MATCH(N(E80),{0,30,35,40,45,50,55,60,65,70,75},1)),0)/1000,0)+IF(N(I80)&gt;0,'voluntary life'!$C$42,0))</f>
        <v/>
      </c>
    </row>
    <row r="81" spans="2:10" x14ac:dyDescent="0.3">
      <c r="B81" s="119">
        <v>54</v>
      </c>
      <c r="C81" s="120" t="str">
        <f>IF('Basic Elections'!C109="","",'Basic Elections'!C109)</f>
        <v/>
      </c>
      <c r="D81" s="120" t="str">
        <f>IF('Basic Elections'!D109="","",'Basic Elections'!D109)</f>
        <v/>
      </c>
      <c r="E81" s="121" t="str">
        <f ca="1">IF('Basic Elections'!F109="","",'Basic Elections'!F109)</f>
        <v/>
      </c>
      <c r="F81" s="122" t="str">
        <f>IF('Basic Elections'!G109="","",'Basic Elections'!G109)</f>
        <v/>
      </c>
      <c r="G81" s="123"/>
      <c r="H81" s="123"/>
      <c r="I81" s="123"/>
      <c r="J81" s="124" t="str">
        <f>IF(OR(LEN(TRIM(C81&amp;""))=0,UPPER(TRIM($D$5))&lt;&gt;"YES"),"",IF(N(G81)+N(H81)&gt;0,(N(G81)+N(H81))*IFERROR(INDEX('voluntary life sheet'!$C$3:$M$3,1,MATCH(N(E81),{0,30,35,40,45,50,55,60,65,70,75},1)),0)/1000,0)+IF(N(I81)&gt;0,'voluntary life'!$C$42,0))</f>
        <v/>
      </c>
    </row>
    <row r="82" spans="2:10" x14ac:dyDescent="0.3">
      <c r="B82" s="119">
        <v>55</v>
      </c>
      <c r="C82" s="120" t="str">
        <f>IF('Basic Elections'!C110="","",'Basic Elections'!C110)</f>
        <v/>
      </c>
      <c r="D82" s="120" t="str">
        <f>IF('Basic Elections'!D110="","",'Basic Elections'!D110)</f>
        <v/>
      </c>
      <c r="E82" s="121" t="str">
        <f ca="1">IF('Basic Elections'!F110="","",'Basic Elections'!F110)</f>
        <v/>
      </c>
      <c r="F82" s="122" t="str">
        <f>IF('Basic Elections'!G110="","",'Basic Elections'!G110)</f>
        <v/>
      </c>
      <c r="G82" s="123"/>
      <c r="H82" s="123"/>
      <c r="I82" s="123"/>
      <c r="J82" s="124" t="str">
        <f>IF(OR(LEN(TRIM(C82&amp;""))=0,UPPER(TRIM($D$5))&lt;&gt;"YES"),"",IF(N(G82)+N(H82)&gt;0,(N(G82)+N(H82))*IFERROR(INDEX('voluntary life sheet'!$C$3:$M$3,1,MATCH(N(E82),{0,30,35,40,45,50,55,60,65,70,75},1)),0)/1000,0)+IF(N(I82)&gt;0,'voluntary life'!$C$42,0))</f>
        <v/>
      </c>
    </row>
    <row r="83" spans="2:10" x14ac:dyDescent="0.3">
      <c r="B83" s="119">
        <v>56</v>
      </c>
      <c r="C83" s="120" t="str">
        <f>IF('Basic Elections'!C111="","",'Basic Elections'!C111)</f>
        <v/>
      </c>
      <c r="D83" s="120" t="str">
        <f>IF('Basic Elections'!D111="","",'Basic Elections'!D111)</f>
        <v/>
      </c>
      <c r="E83" s="121" t="str">
        <f ca="1">IF('Basic Elections'!F111="","",'Basic Elections'!F111)</f>
        <v/>
      </c>
      <c r="F83" s="122" t="str">
        <f>IF('Basic Elections'!G111="","",'Basic Elections'!G111)</f>
        <v/>
      </c>
      <c r="G83" s="123"/>
      <c r="H83" s="123"/>
      <c r="I83" s="123"/>
      <c r="J83" s="124" t="str">
        <f>IF(OR(LEN(TRIM(C83&amp;""))=0,UPPER(TRIM($D$5))&lt;&gt;"YES"),"",IF(N(G83)+N(H83)&gt;0,(N(G83)+N(H83))*IFERROR(INDEX('voluntary life sheet'!$C$3:$M$3,1,MATCH(N(E83),{0,30,35,40,45,50,55,60,65,70,75},1)),0)/1000,0)+IF(N(I83)&gt;0,'voluntary life'!$C$42,0))</f>
        <v/>
      </c>
    </row>
    <row r="84" spans="2:10" x14ac:dyDescent="0.3">
      <c r="B84" s="119">
        <v>57</v>
      </c>
      <c r="C84" s="120" t="str">
        <f>IF('Basic Elections'!C112="","",'Basic Elections'!C112)</f>
        <v/>
      </c>
      <c r="D84" s="120" t="str">
        <f>IF('Basic Elections'!D112="","",'Basic Elections'!D112)</f>
        <v/>
      </c>
      <c r="E84" s="121" t="str">
        <f ca="1">IF('Basic Elections'!F112="","",'Basic Elections'!F112)</f>
        <v/>
      </c>
      <c r="F84" s="122" t="str">
        <f>IF('Basic Elections'!G112="","",'Basic Elections'!G112)</f>
        <v/>
      </c>
      <c r="G84" s="123"/>
      <c r="H84" s="123"/>
      <c r="I84" s="123"/>
      <c r="J84" s="124" t="str">
        <f>IF(OR(LEN(TRIM(C84&amp;""))=0,UPPER(TRIM($D$5))&lt;&gt;"YES"),"",IF(N(G84)+N(H84)&gt;0,(N(G84)+N(H84))*IFERROR(INDEX('voluntary life sheet'!$C$3:$M$3,1,MATCH(N(E84),{0,30,35,40,45,50,55,60,65,70,75},1)),0)/1000,0)+IF(N(I84)&gt;0,'voluntary life'!$C$42,0))</f>
        <v/>
      </c>
    </row>
    <row r="85" spans="2:10" x14ac:dyDescent="0.3">
      <c r="B85" s="119">
        <v>58</v>
      </c>
      <c r="C85" s="120" t="str">
        <f>IF('Basic Elections'!C113="","",'Basic Elections'!C113)</f>
        <v/>
      </c>
      <c r="D85" s="120" t="str">
        <f>IF('Basic Elections'!D113="","",'Basic Elections'!D113)</f>
        <v/>
      </c>
      <c r="E85" s="121" t="str">
        <f ca="1">IF('Basic Elections'!F113="","",'Basic Elections'!F113)</f>
        <v/>
      </c>
      <c r="F85" s="122" t="str">
        <f>IF('Basic Elections'!G113="","",'Basic Elections'!G113)</f>
        <v/>
      </c>
      <c r="G85" s="123"/>
      <c r="H85" s="123"/>
      <c r="I85" s="123"/>
      <c r="J85" s="124" t="str">
        <f>IF(OR(LEN(TRIM(C85&amp;""))=0,UPPER(TRIM($D$5))&lt;&gt;"YES"),"",IF(N(G85)+N(H85)&gt;0,(N(G85)+N(H85))*IFERROR(INDEX('voluntary life sheet'!$C$3:$M$3,1,MATCH(N(E85),{0,30,35,40,45,50,55,60,65,70,75},1)),0)/1000,0)+IF(N(I85)&gt;0,'voluntary life'!$C$42,0))</f>
        <v/>
      </c>
    </row>
    <row r="86" spans="2:10" x14ac:dyDescent="0.3">
      <c r="B86" s="119">
        <v>59</v>
      </c>
      <c r="C86" s="120" t="str">
        <f>IF('Basic Elections'!C114="","",'Basic Elections'!C114)</f>
        <v/>
      </c>
      <c r="D86" s="120" t="str">
        <f>IF('Basic Elections'!D114="","",'Basic Elections'!D114)</f>
        <v/>
      </c>
      <c r="E86" s="121" t="str">
        <f ca="1">IF('Basic Elections'!F114="","",'Basic Elections'!F114)</f>
        <v/>
      </c>
      <c r="F86" s="122" t="str">
        <f>IF('Basic Elections'!G114="","",'Basic Elections'!G114)</f>
        <v/>
      </c>
      <c r="G86" s="123"/>
      <c r="H86" s="123"/>
      <c r="I86" s="123"/>
      <c r="J86" s="124" t="str">
        <f>IF(OR(LEN(TRIM(C86&amp;""))=0,UPPER(TRIM($D$5))&lt;&gt;"YES"),"",IF(N(G86)+N(H86)&gt;0,(N(G86)+N(H86))*IFERROR(INDEX('voluntary life sheet'!$C$3:$M$3,1,MATCH(N(E86),{0,30,35,40,45,50,55,60,65,70,75},1)),0)/1000,0)+IF(N(I86)&gt;0,'voluntary life'!$C$42,0))</f>
        <v/>
      </c>
    </row>
    <row r="87" spans="2:10" x14ac:dyDescent="0.3">
      <c r="B87" s="119">
        <v>60</v>
      </c>
      <c r="C87" s="120" t="str">
        <f>IF('Basic Elections'!C115="","",'Basic Elections'!C115)</f>
        <v/>
      </c>
      <c r="D87" s="120" t="str">
        <f>IF('Basic Elections'!D115="","",'Basic Elections'!D115)</f>
        <v/>
      </c>
      <c r="E87" s="121" t="str">
        <f ca="1">IF('Basic Elections'!F115="","",'Basic Elections'!F115)</f>
        <v/>
      </c>
      <c r="F87" s="122" t="str">
        <f>IF('Basic Elections'!G115="","",'Basic Elections'!G115)</f>
        <v/>
      </c>
      <c r="G87" s="123"/>
      <c r="H87" s="123"/>
      <c r="I87" s="123"/>
      <c r="J87" s="124" t="str">
        <f>IF(OR(LEN(TRIM(C87&amp;""))=0,UPPER(TRIM($D$5))&lt;&gt;"YES"),"",IF(N(G87)+N(H87)&gt;0,(N(G87)+N(H87))*IFERROR(INDEX('voluntary life sheet'!$C$3:$M$3,1,MATCH(N(E87),{0,30,35,40,45,50,55,60,65,70,75},1)),0)/1000,0)+IF(N(I87)&gt;0,'voluntary life'!$C$42,0))</f>
        <v/>
      </c>
    </row>
    <row r="88" spans="2:10" x14ac:dyDescent="0.3">
      <c r="B88" s="119">
        <v>61</v>
      </c>
      <c r="C88" s="120" t="str">
        <f>IF('Basic Elections'!C116="","",'Basic Elections'!C116)</f>
        <v/>
      </c>
      <c r="D88" s="120" t="str">
        <f>IF('Basic Elections'!D116="","",'Basic Elections'!D116)</f>
        <v/>
      </c>
      <c r="E88" s="121" t="str">
        <f ca="1">IF('Basic Elections'!F116="","",'Basic Elections'!F116)</f>
        <v/>
      </c>
      <c r="F88" s="122" t="str">
        <f>IF('Basic Elections'!G116="","",'Basic Elections'!G116)</f>
        <v/>
      </c>
      <c r="G88" s="123"/>
      <c r="H88" s="123"/>
      <c r="I88" s="123"/>
      <c r="J88" s="124" t="str">
        <f>IF(OR(LEN(TRIM(C88&amp;""))=0,UPPER(TRIM($D$5))&lt;&gt;"YES"),"",IF(N(G88)+N(H88)&gt;0,(N(G88)+N(H88))*IFERROR(INDEX('voluntary life sheet'!$C$3:$M$3,1,MATCH(N(E88),{0,30,35,40,45,50,55,60,65,70,75},1)),0)/1000,0)+IF(N(I88)&gt;0,'voluntary life'!$C$42,0))</f>
        <v/>
      </c>
    </row>
    <row r="89" spans="2:10" x14ac:dyDescent="0.3">
      <c r="B89" s="119">
        <v>62</v>
      </c>
      <c r="C89" s="120" t="str">
        <f>IF('Basic Elections'!C117="","",'Basic Elections'!C117)</f>
        <v/>
      </c>
      <c r="D89" s="120" t="str">
        <f>IF('Basic Elections'!D117="","",'Basic Elections'!D117)</f>
        <v/>
      </c>
      <c r="E89" s="121" t="str">
        <f ca="1">IF('Basic Elections'!F117="","",'Basic Elections'!F117)</f>
        <v/>
      </c>
      <c r="F89" s="122" t="str">
        <f>IF('Basic Elections'!G117="","",'Basic Elections'!G117)</f>
        <v/>
      </c>
      <c r="G89" s="123"/>
      <c r="H89" s="123"/>
      <c r="I89" s="123"/>
      <c r="J89" s="124" t="str">
        <f>IF(OR(LEN(TRIM(C89&amp;""))=0,UPPER(TRIM($D$5))&lt;&gt;"YES"),"",IF(N(G89)+N(H89)&gt;0,(N(G89)+N(H89))*IFERROR(INDEX('voluntary life sheet'!$C$3:$M$3,1,MATCH(N(E89),{0,30,35,40,45,50,55,60,65,70,75},1)),0)/1000,0)+IF(N(I89)&gt;0,'voluntary life'!$C$42,0))</f>
        <v/>
      </c>
    </row>
    <row r="90" spans="2:10" x14ac:dyDescent="0.3">
      <c r="B90" s="119">
        <v>63</v>
      </c>
      <c r="C90" s="120" t="str">
        <f>IF('Basic Elections'!C118="","",'Basic Elections'!C118)</f>
        <v/>
      </c>
      <c r="D90" s="120" t="str">
        <f>IF('Basic Elections'!D118="","",'Basic Elections'!D118)</f>
        <v/>
      </c>
      <c r="E90" s="121" t="str">
        <f ca="1">IF('Basic Elections'!F118="","",'Basic Elections'!F118)</f>
        <v/>
      </c>
      <c r="F90" s="122" t="str">
        <f>IF('Basic Elections'!G118="","",'Basic Elections'!G118)</f>
        <v/>
      </c>
      <c r="G90" s="123"/>
      <c r="H90" s="123"/>
      <c r="I90" s="123"/>
      <c r="J90" s="124" t="str">
        <f>IF(OR(LEN(TRIM(C90&amp;""))=0,UPPER(TRIM($D$5))&lt;&gt;"YES"),"",IF(N(G90)+N(H90)&gt;0,(N(G90)+N(H90))*IFERROR(INDEX('voluntary life sheet'!$C$3:$M$3,1,MATCH(N(E90),{0,30,35,40,45,50,55,60,65,70,75},1)),0)/1000,0)+IF(N(I90)&gt;0,'voluntary life'!$C$42,0))</f>
        <v/>
      </c>
    </row>
    <row r="91" spans="2:10" x14ac:dyDescent="0.3">
      <c r="B91" s="119">
        <v>64</v>
      </c>
      <c r="C91" s="120" t="str">
        <f>IF('Basic Elections'!C119="","",'Basic Elections'!C119)</f>
        <v/>
      </c>
      <c r="D91" s="120" t="str">
        <f>IF('Basic Elections'!D119="","",'Basic Elections'!D119)</f>
        <v/>
      </c>
      <c r="E91" s="121" t="str">
        <f ca="1">IF('Basic Elections'!F119="","",'Basic Elections'!F119)</f>
        <v/>
      </c>
      <c r="F91" s="122" t="str">
        <f>IF('Basic Elections'!G119="","",'Basic Elections'!G119)</f>
        <v/>
      </c>
      <c r="G91" s="123"/>
      <c r="H91" s="123"/>
      <c r="I91" s="123"/>
      <c r="J91" s="124" t="str">
        <f>IF(OR(LEN(TRIM(C91&amp;""))=0,UPPER(TRIM($D$5))&lt;&gt;"YES"),"",IF(N(G91)+N(H91)&gt;0,(N(G91)+N(H91))*IFERROR(INDEX('voluntary life sheet'!$C$3:$M$3,1,MATCH(N(E91),{0,30,35,40,45,50,55,60,65,70,75},1)),0)/1000,0)+IF(N(I91)&gt;0,'voluntary life'!$C$42,0))</f>
        <v/>
      </c>
    </row>
    <row r="92" spans="2:10" x14ac:dyDescent="0.3">
      <c r="B92" s="119">
        <v>65</v>
      </c>
      <c r="C92" s="120" t="str">
        <f>IF('Basic Elections'!C120="","",'Basic Elections'!C120)</f>
        <v/>
      </c>
      <c r="D92" s="120" t="str">
        <f>IF('Basic Elections'!D120="","",'Basic Elections'!D120)</f>
        <v/>
      </c>
      <c r="E92" s="121" t="str">
        <f ca="1">IF('Basic Elections'!F120="","",'Basic Elections'!F120)</f>
        <v/>
      </c>
      <c r="F92" s="122" t="str">
        <f>IF('Basic Elections'!G120="","",'Basic Elections'!G120)</f>
        <v/>
      </c>
      <c r="G92" s="123"/>
      <c r="H92" s="123"/>
      <c r="I92" s="123"/>
      <c r="J92" s="124" t="str">
        <f>IF(OR(LEN(TRIM(C92&amp;""))=0,UPPER(TRIM($D$5))&lt;&gt;"YES"),"",IF(N(G92)+N(H92)&gt;0,(N(G92)+N(H92))*IFERROR(INDEX('voluntary life sheet'!$C$3:$M$3,1,MATCH(N(E92),{0,30,35,40,45,50,55,60,65,70,75},1)),0)/1000,0)+IF(N(I92)&gt;0,'voluntary life'!$C$42,0))</f>
        <v/>
      </c>
    </row>
    <row r="93" spans="2:10" x14ac:dyDescent="0.3">
      <c r="B93" s="119">
        <v>66</v>
      </c>
      <c r="C93" s="120" t="str">
        <f>IF('Basic Elections'!C121="","",'Basic Elections'!C121)</f>
        <v/>
      </c>
      <c r="D93" s="120" t="str">
        <f>IF('Basic Elections'!D121="","",'Basic Elections'!D121)</f>
        <v/>
      </c>
      <c r="E93" s="121" t="str">
        <f ca="1">IF('Basic Elections'!F121="","",'Basic Elections'!F121)</f>
        <v/>
      </c>
      <c r="F93" s="122" t="str">
        <f>IF('Basic Elections'!G121="","",'Basic Elections'!G121)</f>
        <v/>
      </c>
      <c r="G93" s="123"/>
      <c r="H93" s="123"/>
      <c r="I93" s="123"/>
      <c r="J93" s="124" t="str">
        <f>IF(OR(LEN(TRIM(C93&amp;""))=0,UPPER(TRIM($D$5))&lt;&gt;"YES"),"",IF(N(G93)+N(H93)&gt;0,(N(G93)+N(H93))*IFERROR(INDEX('voluntary life sheet'!$C$3:$M$3,1,MATCH(N(E93),{0,30,35,40,45,50,55,60,65,70,75},1)),0)/1000,0)+IF(N(I93)&gt;0,'voluntary life'!$C$42,0))</f>
        <v/>
      </c>
    </row>
    <row r="94" spans="2:10" x14ac:dyDescent="0.3">
      <c r="B94" s="119">
        <v>67</v>
      </c>
      <c r="C94" s="120" t="str">
        <f>IF('Basic Elections'!C122="","",'Basic Elections'!C122)</f>
        <v/>
      </c>
      <c r="D94" s="120" t="str">
        <f>IF('Basic Elections'!D122="","",'Basic Elections'!D122)</f>
        <v/>
      </c>
      <c r="E94" s="121" t="str">
        <f ca="1">IF('Basic Elections'!F122="","",'Basic Elections'!F122)</f>
        <v/>
      </c>
      <c r="F94" s="122" t="str">
        <f>IF('Basic Elections'!G122="","",'Basic Elections'!G122)</f>
        <v/>
      </c>
      <c r="G94" s="123"/>
      <c r="H94" s="123"/>
      <c r="I94" s="123"/>
      <c r="J94" s="124" t="str">
        <f>IF(OR(LEN(TRIM(C94&amp;""))=0,UPPER(TRIM($D$5))&lt;&gt;"YES"),"",IF(N(G94)+N(H94)&gt;0,(N(G94)+N(H94))*IFERROR(INDEX('voluntary life sheet'!$C$3:$M$3,1,MATCH(N(E94),{0,30,35,40,45,50,55,60,65,70,75},1)),0)/1000,0)+IF(N(I94)&gt;0,'voluntary life'!$C$42,0))</f>
        <v/>
      </c>
    </row>
    <row r="95" spans="2:10" x14ac:dyDescent="0.3">
      <c r="B95" s="119">
        <v>68</v>
      </c>
      <c r="C95" s="120" t="str">
        <f>IF('Basic Elections'!C123="","",'Basic Elections'!C123)</f>
        <v/>
      </c>
      <c r="D95" s="120" t="str">
        <f>IF('Basic Elections'!D123="","",'Basic Elections'!D123)</f>
        <v/>
      </c>
      <c r="E95" s="121" t="str">
        <f ca="1">IF('Basic Elections'!F123="","",'Basic Elections'!F123)</f>
        <v/>
      </c>
      <c r="F95" s="122" t="str">
        <f>IF('Basic Elections'!G123="","",'Basic Elections'!G123)</f>
        <v/>
      </c>
      <c r="G95" s="123"/>
      <c r="H95" s="123"/>
      <c r="I95" s="123"/>
      <c r="J95" s="124" t="str">
        <f>IF(OR(LEN(TRIM(C95&amp;""))=0,UPPER(TRIM($D$5))&lt;&gt;"YES"),"",IF(N(G95)+N(H95)&gt;0,(N(G95)+N(H95))*IFERROR(INDEX('voluntary life sheet'!$C$3:$M$3,1,MATCH(N(E95),{0,30,35,40,45,50,55,60,65,70,75},1)),0)/1000,0)+IF(N(I95)&gt;0,'voluntary life'!$C$42,0))</f>
        <v/>
      </c>
    </row>
    <row r="96" spans="2:10" x14ac:dyDescent="0.3">
      <c r="B96" s="119">
        <v>69</v>
      </c>
      <c r="C96" s="120" t="str">
        <f>IF('Basic Elections'!C124="","",'Basic Elections'!C124)</f>
        <v/>
      </c>
      <c r="D96" s="120" t="str">
        <f>IF('Basic Elections'!D124="","",'Basic Elections'!D124)</f>
        <v/>
      </c>
      <c r="E96" s="121" t="str">
        <f ca="1">IF('Basic Elections'!F124="","",'Basic Elections'!F124)</f>
        <v/>
      </c>
      <c r="F96" s="122" t="str">
        <f>IF('Basic Elections'!G124="","",'Basic Elections'!G124)</f>
        <v/>
      </c>
      <c r="G96" s="123"/>
      <c r="H96" s="123"/>
      <c r="I96" s="123"/>
      <c r="J96" s="124" t="str">
        <f>IF(OR(LEN(TRIM(C96&amp;""))=0,UPPER(TRIM($D$5))&lt;&gt;"YES"),"",IF(N(G96)+N(H96)&gt;0,(N(G96)+N(H96))*IFERROR(INDEX('voluntary life sheet'!$C$3:$M$3,1,MATCH(N(E96),{0,30,35,40,45,50,55,60,65,70,75},1)),0)/1000,0)+IF(N(I96)&gt;0,'voluntary life'!$C$42,0))</f>
        <v/>
      </c>
    </row>
    <row r="97" spans="2:10" x14ac:dyDescent="0.3">
      <c r="B97" s="119">
        <v>70</v>
      </c>
      <c r="C97" s="120" t="str">
        <f>IF('Basic Elections'!C125="","",'Basic Elections'!C125)</f>
        <v/>
      </c>
      <c r="D97" s="120" t="str">
        <f>IF('Basic Elections'!D125="","",'Basic Elections'!D125)</f>
        <v/>
      </c>
      <c r="E97" s="121" t="str">
        <f ca="1">IF('Basic Elections'!F125="","",'Basic Elections'!F125)</f>
        <v/>
      </c>
      <c r="F97" s="122" t="str">
        <f>IF('Basic Elections'!G125="","",'Basic Elections'!G125)</f>
        <v/>
      </c>
      <c r="G97" s="123"/>
      <c r="H97" s="123"/>
      <c r="I97" s="123"/>
      <c r="J97" s="124" t="str">
        <f>IF(OR(LEN(TRIM(C97&amp;""))=0,UPPER(TRIM($D$5))&lt;&gt;"YES"),"",IF(N(G97)+N(H97)&gt;0,(N(G97)+N(H97))*IFERROR(INDEX('voluntary life sheet'!$C$3:$M$3,1,MATCH(N(E97),{0,30,35,40,45,50,55,60,65,70,75},1)),0)/1000,0)+IF(N(I97)&gt;0,'voluntary life'!$C$42,0))</f>
        <v/>
      </c>
    </row>
    <row r="98" spans="2:10" x14ac:dyDescent="0.3">
      <c r="B98" s="119">
        <v>71</v>
      </c>
      <c r="C98" s="120" t="str">
        <f>IF('Basic Elections'!C126="","",'Basic Elections'!C126)</f>
        <v/>
      </c>
      <c r="D98" s="120" t="str">
        <f>IF('Basic Elections'!D126="","",'Basic Elections'!D126)</f>
        <v/>
      </c>
      <c r="E98" s="121" t="str">
        <f ca="1">IF('Basic Elections'!F126="","",'Basic Elections'!F126)</f>
        <v/>
      </c>
      <c r="F98" s="122" t="str">
        <f>IF('Basic Elections'!G126="","",'Basic Elections'!G126)</f>
        <v/>
      </c>
      <c r="G98" s="123"/>
      <c r="H98" s="123"/>
      <c r="I98" s="123"/>
      <c r="J98" s="124" t="str">
        <f>IF(OR(LEN(TRIM(C98&amp;""))=0,UPPER(TRIM($D$5))&lt;&gt;"YES"),"",IF(N(G98)+N(H98)&gt;0,(N(G98)+N(H98))*IFERROR(INDEX('voluntary life sheet'!$C$3:$M$3,1,MATCH(N(E98),{0,30,35,40,45,50,55,60,65,70,75},1)),0)/1000,0)+IF(N(I98)&gt;0,'voluntary life'!$C$42,0))</f>
        <v/>
      </c>
    </row>
    <row r="99" spans="2:10" x14ac:dyDescent="0.3">
      <c r="B99" s="119">
        <v>72</v>
      </c>
      <c r="C99" s="120" t="str">
        <f>IF('Basic Elections'!C127="","",'Basic Elections'!C127)</f>
        <v/>
      </c>
      <c r="D99" s="120" t="str">
        <f>IF('Basic Elections'!D127="","",'Basic Elections'!D127)</f>
        <v/>
      </c>
      <c r="E99" s="121" t="str">
        <f ca="1">IF('Basic Elections'!F127="","",'Basic Elections'!F127)</f>
        <v/>
      </c>
      <c r="F99" s="122" t="str">
        <f>IF('Basic Elections'!G127="","",'Basic Elections'!G127)</f>
        <v/>
      </c>
      <c r="G99" s="123"/>
      <c r="H99" s="123"/>
      <c r="I99" s="123"/>
      <c r="J99" s="124" t="str">
        <f>IF(OR(LEN(TRIM(C99&amp;""))=0,UPPER(TRIM($D$5))&lt;&gt;"YES"),"",IF(N(G99)+N(H99)&gt;0,(N(G99)+N(H99))*IFERROR(INDEX('voluntary life sheet'!$C$3:$M$3,1,MATCH(N(E99),{0,30,35,40,45,50,55,60,65,70,75},1)),0)/1000,0)+IF(N(I99)&gt;0,'voluntary life'!$C$42,0))</f>
        <v/>
      </c>
    </row>
    <row r="100" spans="2:10" x14ac:dyDescent="0.3">
      <c r="B100" s="119">
        <v>73</v>
      </c>
      <c r="C100" s="120" t="str">
        <f>IF('Basic Elections'!C128="","",'Basic Elections'!C128)</f>
        <v/>
      </c>
      <c r="D100" s="120" t="str">
        <f>IF('Basic Elections'!D128="","",'Basic Elections'!D128)</f>
        <v/>
      </c>
      <c r="E100" s="121" t="str">
        <f ca="1">IF('Basic Elections'!F128="","",'Basic Elections'!F128)</f>
        <v/>
      </c>
      <c r="F100" s="122" t="str">
        <f>IF('Basic Elections'!G128="","",'Basic Elections'!G128)</f>
        <v/>
      </c>
      <c r="G100" s="123"/>
      <c r="H100" s="123"/>
      <c r="I100" s="123"/>
      <c r="J100" s="124" t="str">
        <f>IF(OR(LEN(TRIM(C100&amp;""))=0,UPPER(TRIM($D$5))&lt;&gt;"YES"),"",IF(N(G100)+N(H100)&gt;0,(N(G100)+N(H100))*IFERROR(INDEX('voluntary life sheet'!$C$3:$M$3,1,MATCH(N(E100),{0,30,35,40,45,50,55,60,65,70,75},1)),0)/1000,0)+IF(N(I100)&gt;0,'voluntary life'!$C$42,0))</f>
        <v/>
      </c>
    </row>
    <row r="101" spans="2:10" x14ac:dyDescent="0.3">
      <c r="B101" s="119">
        <v>74</v>
      </c>
      <c r="C101" s="120" t="str">
        <f>IF('Basic Elections'!C129="","",'Basic Elections'!C129)</f>
        <v/>
      </c>
      <c r="D101" s="120" t="str">
        <f>IF('Basic Elections'!D129="","",'Basic Elections'!D129)</f>
        <v/>
      </c>
      <c r="E101" s="121" t="str">
        <f ca="1">IF('Basic Elections'!F129="","",'Basic Elections'!F129)</f>
        <v/>
      </c>
      <c r="F101" s="122" t="str">
        <f>IF('Basic Elections'!G129="","",'Basic Elections'!G129)</f>
        <v/>
      </c>
      <c r="G101" s="123"/>
      <c r="H101" s="123"/>
      <c r="I101" s="123"/>
      <c r="J101" s="124" t="str">
        <f>IF(OR(LEN(TRIM(C101&amp;""))=0,UPPER(TRIM($D$5))&lt;&gt;"YES"),"",IF(N(G101)+N(H101)&gt;0,(N(G101)+N(H101))*IFERROR(INDEX('voluntary life sheet'!$C$3:$M$3,1,MATCH(N(E101),{0,30,35,40,45,50,55,60,65,70,75},1)),0)/1000,0)+IF(N(I101)&gt;0,'voluntary life'!$C$42,0))</f>
        <v/>
      </c>
    </row>
    <row r="102" spans="2:10" x14ac:dyDescent="0.3">
      <c r="B102" s="119">
        <v>75</v>
      </c>
      <c r="C102" s="120" t="str">
        <f>IF('Basic Elections'!C130="","",'Basic Elections'!C130)</f>
        <v/>
      </c>
      <c r="D102" s="120" t="str">
        <f>IF('Basic Elections'!D130="","",'Basic Elections'!D130)</f>
        <v/>
      </c>
      <c r="E102" s="121" t="str">
        <f ca="1">IF('Basic Elections'!F130="","",'Basic Elections'!F130)</f>
        <v/>
      </c>
      <c r="F102" s="122" t="str">
        <f>IF('Basic Elections'!G130="","",'Basic Elections'!G130)</f>
        <v/>
      </c>
      <c r="G102" s="123"/>
      <c r="H102" s="123"/>
      <c r="I102" s="123"/>
      <c r="J102" s="124" t="str">
        <f>IF(OR(LEN(TRIM(C102&amp;""))=0,UPPER(TRIM($D$5))&lt;&gt;"YES"),"",IF(N(G102)+N(H102)&gt;0,(N(G102)+N(H102))*IFERROR(INDEX('voluntary life sheet'!$C$3:$M$3,1,MATCH(N(E102),{0,30,35,40,45,50,55,60,65,70,75},1)),0)/1000,0)+IF(N(I102)&gt;0,'voluntary life'!$C$42,0))</f>
        <v/>
      </c>
    </row>
    <row r="103" spans="2:10" x14ac:dyDescent="0.3">
      <c r="B103" s="119">
        <v>76</v>
      </c>
      <c r="C103" s="120" t="str">
        <f>IF('Basic Elections'!C131="","",'Basic Elections'!C131)</f>
        <v/>
      </c>
      <c r="D103" s="120" t="str">
        <f>IF('Basic Elections'!D131="","",'Basic Elections'!D131)</f>
        <v/>
      </c>
      <c r="E103" s="121" t="str">
        <f ca="1">IF('Basic Elections'!F131="","",'Basic Elections'!F131)</f>
        <v/>
      </c>
      <c r="F103" s="122" t="str">
        <f>IF('Basic Elections'!G131="","",'Basic Elections'!G131)</f>
        <v/>
      </c>
      <c r="G103" s="123"/>
      <c r="H103" s="123"/>
      <c r="I103" s="123"/>
      <c r="J103" s="124" t="str">
        <f>IF(OR(LEN(TRIM(C103&amp;""))=0,UPPER(TRIM($D$5))&lt;&gt;"YES"),"",IF(N(G103)+N(H103)&gt;0,(N(G103)+N(H103))*IFERROR(INDEX('voluntary life sheet'!$C$3:$M$3,1,MATCH(N(E103),{0,30,35,40,45,50,55,60,65,70,75},1)),0)/1000,0)+IF(N(I103)&gt;0,'voluntary life'!$C$42,0))</f>
        <v/>
      </c>
    </row>
    <row r="104" spans="2:10" x14ac:dyDescent="0.3">
      <c r="B104" s="119">
        <v>77</v>
      </c>
      <c r="C104" s="120" t="str">
        <f>IF('Basic Elections'!C132="","",'Basic Elections'!C132)</f>
        <v/>
      </c>
      <c r="D104" s="120" t="str">
        <f>IF('Basic Elections'!D132="","",'Basic Elections'!D132)</f>
        <v/>
      </c>
      <c r="E104" s="121" t="str">
        <f ca="1">IF('Basic Elections'!F132="","",'Basic Elections'!F132)</f>
        <v/>
      </c>
      <c r="F104" s="122" t="str">
        <f>IF('Basic Elections'!G132="","",'Basic Elections'!G132)</f>
        <v/>
      </c>
      <c r="G104" s="123"/>
      <c r="H104" s="123"/>
      <c r="I104" s="123"/>
      <c r="J104" s="124" t="str">
        <f>IF(OR(LEN(TRIM(C104&amp;""))=0,UPPER(TRIM($D$5))&lt;&gt;"YES"),"",IF(N(G104)+N(H104)&gt;0,(N(G104)+N(H104))*IFERROR(INDEX('voluntary life sheet'!$C$3:$M$3,1,MATCH(N(E104),{0,30,35,40,45,50,55,60,65,70,75},1)),0)/1000,0)+IF(N(I104)&gt;0,'voluntary life'!$C$42,0))</f>
        <v/>
      </c>
    </row>
    <row r="105" spans="2:10" x14ac:dyDescent="0.3">
      <c r="B105" s="119">
        <v>78</v>
      </c>
      <c r="C105" s="120" t="str">
        <f>IF('Basic Elections'!C133="","",'Basic Elections'!C133)</f>
        <v/>
      </c>
      <c r="D105" s="120" t="str">
        <f>IF('Basic Elections'!D133="","",'Basic Elections'!D133)</f>
        <v/>
      </c>
      <c r="E105" s="121" t="str">
        <f ca="1">IF('Basic Elections'!F133="","",'Basic Elections'!F133)</f>
        <v/>
      </c>
      <c r="F105" s="122" t="str">
        <f>IF('Basic Elections'!G133="","",'Basic Elections'!G133)</f>
        <v/>
      </c>
      <c r="G105" s="123"/>
      <c r="H105" s="123"/>
      <c r="I105" s="123"/>
      <c r="J105" s="124" t="str">
        <f>IF(OR(LEN(TRIM(C105&amp;""))=0,UPPER(TRIM($D$5))&lt;&gt;"YES"),"",IF(N(G105)+N(H105)&gt;0,(N(G105)+N(H105))*IFERROR(INDEX('voluntary life sheet'!$C$3:$M$3,1,MATCH(N(E105),{0,30,35,40,45,50,55,60,65,70,75},1)),0)/1000,0)+IF(N(I105)&gt;0,'voluntary life'!$C$42,0))</f>
        <v/>
      </c>
    </row>
    <row r="106" spans="2:10" x14ac:dyDescent="0.3">
      <c r="B106" s="119">
        <v>79</v>
      </c>
      <c r="C106" s="120" t="str">
        <f>IF('Basic Elections'!C134="","",'Basic Elections'!C134)</f>
        <v/>
      </c>
      <c r="D106" s="120" t="str">
        <f>IF('Basic Elections'!D134="","",'Basic Elections'!D134)</f>
        <v/>
      </c>
      <c r="E106" s="121" t="str">
        <f ca="1">IF('Basic Elections'!F134="","",'Basic Elections'!F134)</f>
        <v/>
      </c>
      <c r="F106" s="122" t="str">
        <f>IF('Basic Elections'!G134="","",'Basic Elections'!G134)</f>
        <v/>
      </c>
      <c r="G106" s="123"/>
      <c r="H106" s="123"/>
      <c r="I106" s="123"/>
      <c r="J106" s="124" t="str">
        <f>IF(OR(LEN(TRIM(C106&amp;""))=0,UPPER(TRIM($D$5))&lt;&gt;"YES"),"",IF(N(G106)+N(H106)&gt;0,(N(G106)+N(H106))*IFERROR(INDEX('voluntary life sheet'!$C$3:$M$3,1,MATCH(N(E106),{0,30,35,40,45,50,55,60,65,70,75},1)),0)/1000,0)+IF(N(I106)&gt;0,'voluntary life'!$C$42,0))</f>
        <v/>
      </c>
    </row>
    <row r="107" spans="2:10" x14ac:dyDescent="0.3">
      <c r="B107" s="119">
        <v>80</v>
      </c>
      <c r="C107" s="120" t="str">
        <f>IF('Basic Elections'!C135="","",'Basic Elections'!C135)</f>
        <v/>
      </c>
      <c r="D107" s="120" t="str">
        <f>IF('Basic Elections'!D135="","",'Basic Elections'!D135)</f>
        <v/>
      </c>
      <c r="E107" s="121" t="str">
        <f ca="1">IF('Basic Elections'!F135="","",'Basic Elections'!F135)</f>
        <v/>
      </c>
      <c r="F107" s="122" t="str">
        <f>IF('Basic Elections'!G135="","",'Basic Elections'!G135)</f>
        <v/>
      </c>
      <c r="G107" s="123"/>
      <c r="H107" s="123"/>
      <c r="I107" s="123"/>
      <c r="J107" s="124" t="str">
        <f>IF(OR(LEN(TRIM(C107&amp;""))=0,UPPER(TRIM($D$5))&lt;&gt;"YES"),"",IF(N(G107)+N(H107)&gt;0,(N(G107)+N(H107))*IFERROR(INDEX('voluntary life sheet'!$C$3:$M$3,1,MATCH(N(E107),{0,30,35,40,45,50,55,60,65,70,75},1)),0)/1000,0)+IF(N(I107)&gt;0,'voluntary life'!$C$42,0))</f>
        <v/>
      </c>
    </row>
    <row r="108" spans="2:10" x14ac:dyDescent="0.3">
      <c r="B108" s="119">
        <v>81</v>
      </c>
      <c r="C108" s="120" t="str">
        <f>IF('Basic Elections'!C136="","",'Basic Elections'!C136)</f>
        <v/>
      </c>
      <c r="D108" s="120" t="str">
        <f>IF('Basic Elections'!D136="","",'Basic Elections'!D136)</f>
        <v/>
      </c>
      <c r="E108" s="121" t="str">
        <f ca="1">IF('Basic Elections'!F136="","",'Basic Elections'!F136)</f>
        <v/>
      </c>
      <c r="F108" s="122" t="str">
        <f>IF('Basic Elections'!G136="","",'Basic Elections'!G136)</f>
        <v/>
      </c>
      <c r="G108" s="123"/>
      <c r="H108" s="123"/>
      <c r="I108" s="123"/>
      <c r="J108" s="124" t="str">
        <f>IF(OR(LEN(TRIM(C108&amp;""))=0,UPPER(TRIM($D$5))&lt;&gt;"YES"),"",IF(N(G108)+N(H108)&gt;0,(N(G108)+N(H108))*IFERROR(INDEX('voluntary life sheet'!$C$3:$M$3,1,MATCH(N(E108),{0,30,35,40,45,50,55,60,65,70,75},1)),0)/1000,0)+IF(N(I108)&gt;0,'voluntary life'!$C$42,0))</f>
        <v/>
      </c>
    </row>
    <row r="109" spans="2:10" x14ac:dyDescent="0.3">
      <c r="B109" s="119">
        <v>82</v>
      </c>
      <c r="C109" s="120" t="str">
        <f>IF('Basic Elections'!C137="","",'Basic Elections'!C137)</f>
        <v/>
      </c>
      <c r="D109" s="120" t="str">
        <f>IF('Basic Elections'!D137="","",'Basic Elections'!D137)</f>
        <v/>
      </c>
      <c r="E109" s="121" t="str">
        <f ca="1">IF('Basic Elections'!F137="","",'Basic Elections'!F137)</f>
        <v/>
      </c>
      <c r="F109" s="122" t="str">
        <f>IF('Basic Elections'!G137="","",'Basic Elections'!G137)</f>
        <v/>
      </c>
      <c r="G109" s="123"/>
      <c r="H109" s="123"/>
      <c r="I109" s="123"/>
      <c r="J109" s="124" t="str">
        <f>IF(OR(LEN(TRIM(C109&amp;""))=0,UPPER(TRIM($D$5))&lt;&gt;"YES"),"",IF(N(G109)+N(H109)&gt;0,(N(G109)+N(H109))*IFERROR(INDEX('voluntary life sheet'!$C$3:$M$3,1,MATCH(N(E109),{0,30,35,40,45,50,55,60,65,70,75},1)),0)/1000,0)+IF(N(I109)&gt;0,'voluntary life'!$C$42,0))</f>
        <v/>
      </c>
    </row>
    <row r="110" spans="2:10" x14ac:dyDescent="0.3">
      <c r="B110" s="119">
        <v>83</v>
      </c>
      <c r="C110" s="120" t="str">
        <f>IF('Basic Elections'!C138="","",'Basic Elections'!C138)</f>
        <v/>
      </c>
      <c r="D110" s="120" t="str">
        <f>IF('Basic Elections'!D138="","",'Basic Elections'!D138)</f>
        <v/>
      </c>
      <c r="E110" s="121" t="str">
        <f ca="1">IF('Basic Elections'!F138="","",'Basic Elections'!F138)</f>
        <v/>
      </c>
      <c r="F110" s="122" t="str">
        <f>IF('Basic Elections'!G138="","",'Basic Elections'!G138)</f>
        <v/>
      </c>
      <c r="G110" s="123"/>
      <c r="H110" s="123"/>
      <c r="I110" s="123"/>
      <c r="J110" s="124" t="str">
        <f>IF(OR(LEN(TRIM(C110&amp;""))=0,UPPER(TRIM($D$5))&lt;&gt;"YES"),"",IF(N(G110)+N(H110)&gt;0,(N(G110)+N(H110))*IFERROR(INDEX('voluntary life sheet'!$C$3:$M$3,1,MATCH(N(E110),{0,30,35,40,45,50,55,60,65,70,75},1)),0)/1000,0)+IF(N(I110)&gt;0,'voluntary life'!$C$42,0))</f>
        <v/>
      </c>
    </row>
    <row r="111" spans="2:10" x14ac:dyDescent="0.3">
      <c r="B111" s="119">
        <v>84</v>
      </c>
      <c r="C111" s="120" t="str">
        <f>IF('Basic Elections'!C139="","",'Basic Elections'!C139)</f>
        <v/>
      </c>
      <c r="D111" s="120" t="str">
        <f>IF('Basic Elections'!D139="","",'Basic Elections'!D139)</f>
        <v/>
      </c>
      <c r="E111" s="121" t="str">
        <f ca="1">IF('Basic Elections'!F139="","",'Basic Elections'!F139)</f>
        <v/>
      </c>
      <c r="F111" s="122" t="str">
        <f>IF('Basic Elections'!G139="","",'Basic Elections'!G139)</f>
        <v/>
      </c>
      <c r="G111" s="123"/>
      <c r="H111" s="123"/>
      <c r="I111" s="123"/>
      <c r="J111" s="124" t="str">
        <f>IF(OR(LEN(TRIM(C111&amp;""))=0,UPPER(TRIM($D$5))&lt;&gt;"YES"),"",IF(N(G111)+N(H111)&gt;0,(N(G111)+N(H111))*IFERROR(INDEX('voluntary life sheet'!$C$3:$M$3,1,MATCH(N(E111),{0,30,35,40,45,50,55,60,65,70,75},1)),0)/1000,0)+IF(N(I111)&gt;0,'voluntary life'!$C$42,0))</f>
        <v/>
      </c>
    </row>
    <row r="112" spans="2:10" x14ac:dyDescent="0.3">
      <c r="B112" s="119">
        <v>85</v>
      </c>
      <c r="C112" s="120" t="str">
        <f>IF('Basic Elections'!C140="","",'Basic Elections'!C140)</f>
        <v/>
      </c>
      <c r="D112" s="120" t="str">
        <f>IF('Basic Elections'!D140="","",'Basic Elections'!D140)</f>
        <v/>
      </c>
      <c r="E112" s="121" t="str">
        <f ca="1">IF('Basic Elections'!F140="","",'Basic Elections'!F140)</f>
        <v/>
      </c>
      <c r="F112" s="122" t="str">
        <f>IF('Basic Elections'!G140="","",'Basic Elections'!G140)</f>
        <v/>
      </c>
      <c r="G112" s="123"/>
      <c r="H112" s="123"/>
      <c r="I112" s="123"/>
      <c r="J112" s="124" t="str">
        <f>IF(OR(LEN(TRIM(C112&amp;""))=0,UPPER(TRIM($D$5))&lt;&gt;"YES"),"",IF(N(G112)+N(H112)&gt;0,(N(G112)+N(H112))*IFERROR(INDEX('voluntary life sheet'!$C$3:$M$3,1,MATCH(N(E112),{0,30,35,40,45,50,55,60,65,70,75},1)),0)/1000,0)+IF(N(I112)&gt;0,'voluntary life'!$C$42,0))</f>
        <v/>
      </c>
    </row>
    <row r="113" spans="2:10" x14ac:dyDescent="0.3">
      <c r="B113" s="119">
        <v>86</v>
      </c>
      <c r="C113" s="120" t="str">
        <f>IF('Basic Elections'!C141="","",'Basic Elections'!C141)</f>
        <v/>
      </c>
      <c r="D113" s="120" t="str">
        <f>IF('Basic Elections'!D141="","",'Basic Elections'!D141)</f>
        <v/>
      </c>
      <c r="E113" s="121" t="str">
        <f ca="1">IF('Basic Elections'!F141="","",'Basic Elections'!F141)</f>
        <v/>
      </c>
      <c r="F113" s="122" t="str">
        <f>IF('Basic Elections'!G141="","",'Basic Elections'!G141)</f>
        <v/>
      </c>
      <c r="G113" s="123"/>
      <c r="H113" s="123"/>
      <c r="I113" s="123"/>
      <c r="J113" s="124" t="str">
        <f>IF(OR(LEN(TRIM(C113&amp;""))=0,UPPER(TRIM($D$5))&lt;&gt;"YES"),"",IF(N(G113)+N(H113)&gt;0,(N(G113)+N(H113))*IFERROR(INDEX('voluntary life sheet'!$C$3:$M$3,1,MATCH(N(E113),{0,30,35,40,45,50,55,60,65,70,75},1)),0)/1000,0)+IF(N(I113)&gt;0,'voluntary life'!$C$42,0))</f>
        <v/>
      </c>
    </row>
    <row r="114" spans="2:10" x14ac:dyDescent="0.3">
      <c r="B114" s="119">
        <v>87</v>
      </c>
      <c r="C114" s="120" t="str">
        <f>IF('Basic Elections'!C142="","",'Basic Elections'!C142)</f>
        <v/>
      </c>
      <c r="D114" s="120" t="str">
        <f>IF('Basic Elections'!D142="","",'Basic Elections'!D142)</f>
        <v/>
      </c>
      <c r="E114" s="121" t="str">
        <f ca="1">IF('Basic Elections'!F142="","",'Basic Elections'!F142)</f>
        <v/>
      </c>
      <c r="F114" s="122" t="str">
        <f>IF('Basic Elections'!G142="","",'Basic Elections'!G142)</f>
        <v/>
      </c>
      <c r="G114" s="123"/>
      <c r="H114" s="123"/>
      <c r="I114" s="123"/>
      <c r="J114" s="124" t="str">
        <f>IF(OR(LEN(TRIM(C114&amp;""))=0,UPPER(TRIM($D$5))&lt;&gt;"YES"),"",IF(N(G114)+N(H114)&gt;0,(N(G114)+N(H114))*IFERROR(INDEX('voluntary life sheet'!$C$3:$M$3,1,MATCH(N(E114),{0,30,35,40,45,50,55,60,65,70,75},1)),0)/1000,0)+IF(N(I114)&gt;0,'voluntary life'!$C$42,0))</f>
        <v/>
      </c>
    </row>
    <row r="115" spans="2:10" x14ac:dyDescent="0.3">
      <c r="B115" s="119">
        <v>88</v>
      </c>
      <c r="C115" s="120" t="str">
        <f>IF('Basic Elections'!C143="","",'Basic Elections'!C143)</f>
        <v/>
      </c>
      <c r="D115" s="120" t="str">
        <f>IF('Basic Elections'!D143="","",'Basic Elections'!D143)</f>
        <v/>
      </c>
      <c r="E115" s="121" t="str">
        <f ca="1">IF('Basic Elections'!F143="","",'Basic Elections'!F143)</f>
        <v/>
      </c>
      <c r="F115" s="122" t="str">
        <f>IF('Basic Elections'!G143="","",'Basic Elections'!G143)</f>
        <v/>
      </c>
      <c r="G115" s="123"/>
      <c r="H115" s="123"/>
      <c r="I115" s="123"/>
      <c r="J115" s="124" t="str">
        <f>IF(OR(LEN(TRIM(C115&amp;""))=0,UPPER(TRIM($D$5))&lt;&gt;"YES"),"",IF(N(G115)+N(H115)&gt;0,(N(G115)+N(H115))*IFERROR(INDEX('voluntary life sheet'!$C$3:$M$3,1,MATCH(N(E115),{0,30,35,40,45,50,55,60,65,70,75},1)),0)/1000,0)+IF(N(I115)&gt;0,'voluntary life'!$C$42,0))</f>
        <v/>
      </c>
    </row>
    <row r="116" spans="2:10" x14ac:dyDescent="0.3">
      <c r="B116" s="119">
        <v>89</v>
      </c>
      <c r="C116" s="120" t="str">
        <f>IF('Basic Elections'!C144="","",'Basic Elections'!C144)</f>
        <v/>
      </c>
      <c r="D116" s="120" t="str">
        <f>IF('Basic Elections'!D144="","",'Basic Elections'!D144)</f>
        <v/>
      </c>
      <c r="E116" s="121" t="str">
        <f ca="1">IF('Basic Elections'!F144="","",'Basic Elections'!F144)</f>
        <v/>
      </c>
      <c r="F116" s="122" t="str">
        <f>IF('Basic Elections'!G144="","",'Basic Elections'!G144)</f>
        <v/>
      </c>
      <c r="G116" s="123"/>
      <c r="H116" s="123"/>
      <c r="I116" s="123"/>
      <c r="J116" s="124" t="str">
        <f>IF(OR(LEN(TRIM(C116&amp;""))=0,UPPER(TRIM($D$5))&lt;&gt;"YES"),"",IF(N(G116)+N(H116)&gt;0,(N(G116)+N(H116))*IFERROR(INDEX('voluntary life sheet'!$C$3:$M$3,1,MATCH(N(E116),{0,30,35,40,45,50,55,60,65,70,75},1)),0)/1000,0)+IF(N(I116)&gt;0,'voluntary life'!$C$42,0))</f>
        <v/>
      </c>
    </row>
    <row r="117" spans="2:10" x14ac:dyDescent="0.3">
      <c r="B117" s="119">
        <v>90</v>
      </c>
      <c r="C117" s="120" t="str">
        <f>IF('Basic Elections'!C145="","",'Basic Elections'!C145)</f>
        <v/>
      </c>
      <c r="D117" s="120" t="str">
        <f>IF('Basic Elections'!D145="","",'Basic Elections'!D145)</f>
        <v/>
      </c>
      <c r="E117" s="121" t="str">
        <f ca="1">IF('Basic Elections'!F145="","",'Basic Elections'!F145)</f>
        <v/>
      </c>
      <c r="F117" s="122" t="str">
        <f>IF('Basic Elections'!G145="","",'Basic Elections'!G145)</f>
        <v/>
      </c>
      <c r="G117" s="123"/>
      <c r="H117" s="123"/>
      <c r="I117" s="123"/>
      <c r="J117" s="124" t="str">
        <f>IF(OR(LEN(TRIM(C117&amp;""))=0,UPPER(TRIM($D$5))&lt;&gt;"YES"),"",IF(N(G117)+N(H117)&gt;0,(N(G117)+N(H117))*IFERROR(INDEX('voluntary life sheet'!$C$3:$M$3,1,MATCH(N(E117),{0,30,35,40,45,50,55,60,65,70,75},1)),0)/1000,0)+IF(N(I117)&gt;0,'voluntary life'!$C$42,0))</f>
        <v/>
      </c>
    </row>
    <row r="118" spans="2:10" x14ac:dyDescent="0.3">
      <c r="B118" s="119">
        <v>91</v>
      </c>
      <c r="C118" s="120" t="str">
        <f>IF('Basic Elections'!C146="","",'Basic Elections'!C146)</f>
        <v/>
      </c>
      <c r="D118" s="120" t="str">
        <f>IF('Basic Elections'!D146="","",'Basic Elections'!D146)</f>
        <v/>
      </c>
      <c r="E118" s="121" t="str">
        <f ca="1">IF('Basic Elections'!F146="","",'Basic Elections'!F146)</f>
        <v/>
      </c>
      <c r="F118" s="122" t="str">
        <f>IF('Basic Elections'!G146="","",'Basic Elections'!G146)</f>
        <v/>
      </c>
      <c r="G118" s="123"/>
      <c r="H118" s="123"/>
      <c r="I118" s="123"/>
      <c r="J118" s="124" t="str">
        <f>IF(OR(LEN(TRIM(C118&amp;""))=0,UPPER(TRIM($D$5))&lt;&gt;"YES"),"",IF(N(G118)+N(H118)&gt;0,(N(G118)+N(H118))*IFERROR(INDEX('voluntary life sheet'!$C$3:$M$3,1,MATCH(N(E118),{0,30,35,40,45,50,55,60,65,70,75},1)),0)/1000,0)+IF(N(I118)&gt;0,'voluntary life'!$C$42,0))</f>
        <v/>
      </c>
    </row>
    <row r="119" spans="2:10" x14ac:dyDescent="0.3">
      <c r="B119" s="119">
        <v>92</v>
      </c>
      <c r="C119" s="120" t="str">
        <f>IF('Basic Elections'!C147="","",'Basic Elections'!C147)</f>
        <v/>
      </c>
      <c r="D119" s="120" t="str">
        <f>IF('Basic Elections'!D147="","",'Basic Elections'!D147)</f>
        <v/>
      </c>
      <c r="E119" s="121" t="str">
        <f ca="1">IF('Basic Elections'!F147="","",'Basic Elections'!F147)</f>
        <v/>
      </c>
      <c r="F119" s="122" t="str">
        <f>IF('Basic Elections'!G147="","",'Basic Elections'!G147)</f>
        <v/>
      </c>
      <c r="G119" s="123"/>
      <c r="H119" s="123"/>
      <c r="I119" s="123"/>
      <c r="J119" s="124" t="str">
        <f>IF(OR(LEN(TRIM(C119&amp;""))=0,UPPER(TRIM($D$5))&lt;&gt;"YES"),"",IF(N(G119)+N(H119)&gt;0,(N(G119)+N(H119))*IFERROR(INDEX('voluntary life sheet'!$C$3:$M$3,1,MATCH(N(E119),{0,30,35,40,45,50,55,60,65,70,75},1)),0)/1000,0)+IF(N(I119)&gt;0,'voluntary life'!$C$42,0))</f>
        <v/>
      </c>
    </row>
    <row r="120" spans="2:10" x14ac:dyDescent="0.3">
      <c r="B120" s="119">
        <v>93</v>
      </c>
      <c r="C120" s="120" t="str">
        <f>IF('Basic Elections'!C148="","",'Basic Elections'!C148)</f>
        <v/>
      </c>
      <c r="D120" s="120" t="str">
        <f>IF('Basic Elections'!D148="","",'Basic Elections'!D148)</f>
        <v/>
      </c>
      <c r="E120" s="121" t="str">
        <f ca="1">IF('Basic Elections'!F148="","",'Basic Elections'!F148)</f>
        <v/>
      </c>
      <c r="F120" s="122" t="str">
        <f>IF('Basic Elections'!G148="","",'Basic Elections'!G148)</f>
        <v/>
      </c>
      <c r="G120" s="123"/>
      <c r="H120" s="123"/>
      <c r="I120" s="123"/>
      <c r="J120" s="124" t="str">
        <f>IF(OR(LEN(TRIM(C120&amp;""))=0,UPPER(TRIM($D$5))&lt;&gt;"YES"),"",IF(N(G120)+N(H120)&gt;0,(N(G120)+N(H120))*IFERROR(INDEX('voluntary life sheet'!$C$3:$M$3,1,MATCH(N(E120),{0,30,35,40,45,50,55,60,65,70,75},1)),0)/1000,0)+IF(N(I120)&gt;0,'voluntary life'!$C$42,0))</f>
        <v/>
      </c>
    </row>
    <row r="121" spans="2:10" x14ac:dyDescent="0.3">
      <c r="B121" s="119">
        <v>94</v>
      </c>
      <c r="C121" s="120" t="str">
        <f>IF('Basic Elections'!C149="","",'Basic Elections'!C149)</f>
        <v/>
      </c>
      <c r="D121" s="120" t="str">
        <f>IF('Basic Elections'!D149="","",'Basic Elections'!D149)</f>
        <v/>
      </c>
      <c r="E121" s="121" t="str">
        <f ca="1">IF('Basic Elections'!F149="","",'Basic Elections'!F149)</f>
        <v/>
      </c>
      <c r="F121" s="122" t="str">
        <f>IF('Basic Elections'!G149="","",'Basic Elections'!G149)</f>
        <v/>
      </c>
      <c r="G121" s="123"/>
      <c r="H121" s="123"/>
      <c r="I121" s="123"/>
      <c r="J121" s="124" t="str">
        <f>IF(OR(LEN(TRIM(C121&amp;""))=0,UPPER(TRIM($D$5))&lt;&gt;"YES"),"",IF(N(G121)+N(H121)&gt;0,(N(G121)+N(H121))*IFERROR(INDEX('voluntary life sheet'!$C$3:$M$3,1,MATCH(N(E121),{0,30,35,40,45,50,55,60,65,70,75},1)),0)/1000,0)+IF(N(I121)&gt;0,'voluntary life'!$C$42,0))</f>
        <v/>
      </c>
    </row>
    <row r="122" spans="2:10" x14ac:dyDescent="0.3">
      <c r="B122" s="119">
        <v>95</v>
      </c>
      <c r="C122" s="120" t="str">
        <f>IF('Basic Elections'!C150="","",'Basic Elections'!C150)</f>
        <v/>
      </c>
      <c r="D122" s="120" t="str">
        <f>IF('Basic Elections'!D150="","",'Basic Elections'!D150)</f>
        <v/>
      </c>
      <c r="E122" s="121" t="str">
        <f ca="1">IF('Basic Elections'!F150="","",'Basic Elections'!F150)</f>
        <v/>
      </c>
      <c r="F122" s="122" t="str">
        <f>IF('Basic Elections'!G150="","",'Basic Elections'!G150)</f>
        <v/>
      </c>
      <c r="G122" s="123"/>
      <c r="H122" s="123"/>
      <c r="I122" s="123"/>
      <c r="J122" s="124" t="str">
        <f>IF(OR(LEN(TRIM(C122&amp;""))=0,UPPER(TRIM($D$5))&lt;&gt;"YES"),"",IF(N(G122)+N(H122)&gt;0,(N(G122)+N(H122))*IFERROR(INDEX('voluntary life sheet'!$C$3:$M$3,1,MATCH(N(E122),{0,30,35,40,45,50,55,60,65,70,75},1)),0)/1000,0)+IF(N(I122)&gt;0,'voluntary life'!$C$42,0))</f>
        <v/>
      </c>
    </row>
    <row r="123" spans="2:10" x14ac:dyDescent="0.3">
      <c r="B123" s="119">
        <v>96</v>
      </c>
      <c r="C123" s="120" t="str">
        <f>IF('Basic Elections'!C151="","",'Basic Elections'!C151)</f>
        <v/>
      </c>
      <c r="D123" s="120" t="str">
        <f>IF('Basic Elections'!D151="","",'Basic Elections'!D151)</f>
        <v/>
      </c>
      <c r="E123" s="121" t="str">
        <f ca="1">IF('Basic Elections'!F151="","",'Basic Elections'!F151)</f>
        <v/>
      </c>
      <c r="F123" s="122" t="str">
        <f>IF('Basic Elections'!G151="","",'Basic Elections'!G151)</f>
        <v/>
      </c>
      <c r="G123" s="123"/>
      <c r="H123" s="123"/>
      <c r="I123" s="123"/>
      <c r="J123" s="124" t="str">
        <f>IF(OR(LEN(TRIM(C123&amp;""))=0,UPPER(TRIM($D$5))&lt;&gt;"YES"),"",IF(N(G123)+N(H123)&gt;0,(N(G123)+N(H123))*IFERROR(INDEX('voluntary life sheet'!$C$3:$M$3,1,MATCH(N(E123),{0,30,35,40,45,50,55,60,65,70,75},1)),0)/1000,0)+IF(N(I123)&gt;0,'voluntary life'!$C$42,0))</f>
        <v/>
      </c>
    </row>
    <row r="124" spans="2:10" x14ac:dyDescent="0.3">
      <c r="B124" s="119">
        <v>97</v>
      </c>
      <c r="C124" s="120" t="str">
        <f>IF('Basic Elections'!C152="","",'Basic Elections'!C152)</f>
        <v/>
      </c>
      <c r="D124" s="120" t="str">
        <f>IF('Basic Elections'!D152="","",'Basic Elections'!D152)</f>
        <v/>
      </c>
      <c r="E124" s="121" t="str">
        <f ca="1">IF('Basic Elections'!F152="","",'Basic Elections'!F152)</f>
        <v/>
      </c>
      <c r="F124" s="122" t="str">
        <f>IF('Basic Elections'!G152="","",'Basic Elections'!G152)</f>
        <v/>
      </c>
      <c r="G124" s="123"/>
      <c r="H124" s="123"/>
      <c r="I124" s="123"/>
      <c r="J124" s="124" t="str">
        <f>IF(OR(LEN(TRIM(C124&amp;""))=0,UPPER(TRIM($D$5))&lt;&gt;"YES"),"",IF(N(G124)+N(H124)&gt;0,(N(G124)+N(H124))*IFERROR(INDEX('voluntary life sheet'!$C$3:$M$3,1,MATCH(N(E124),{0,30,35,40,45,50,55,60,65,70,75},1)),0)/1000,0)+IF(N(I124)&gt;0,'voluntary life'!$C$42,0))</f>
        <v/>
      </c>
    </row>
    <row r="125" spans="2:10" x14ac:dyDescent="0.3">
      <c r="B125" s="119">
        <v>98</v>
      </c>
      <c r="C125" s="120" t="str">
        <f>IF('Basic Elections'!C153="","",'Basic Elections'!C153)</f>
        <v/>
      </c>
      <c r="D125" s="120" t="str">
        <f>IF('Basic Elections'!D153="","",'Basic Elections'!D153)</f>
        <v/>
      </c>
      <c r="E125" s="121" t="str">
        <f ca="1">IF('Basic Elections'!F153="","",'Basic Elections'!F153)</f>
        <v/>
      </c>
      <c r="F125" s="122" t="str">
        <f>IF('Basic Elections'!G153="","",'Basic Elections'!G153)</f>
        <v/>
      </c>
      <c r="G125" s="123"/>
      <c r="H125" s="123"/>
      <c r="I125" s="123"/>
      <c r="J125" s="124" t="str">
        <f>IF(OR(LEN(TRIM(C125&amp;""))=0,UPPER(TRIM($D$5))&lt;&gt;"YES"),"",IF(N(G125)+N(H125)&gt;0,(N(G125)+N(H125))*IFERROR(INDEX('voluntary life sheet'!$C$3:$M$3,1,MATCH(N(E125),{0,30,35,40,45,50,55,60,65,70,75},1)),0)/1000,0)+IF(N(I125)&gt;0,'voluntary life'!$C$42,0))</f>
        <v/>
      </c>
    </row>
    <row r="126" spans="2:10" x14ac:dyDescent="0.3">
      <c r="B126" s="119">
        <v>99</v>
      </c>
      <c r="C126" s="120" t="str">
        <f>IF('Basic Elections'!C154="","",'Basic Elections'!C154)</f>
        <v/>
      </c>
      <c r="D126" s="120" t="str">
        <f>IF('Basic Elections'!D154="","",'Basic Elections'!D154)</f>
        <v/>
      </c>
      <c r="E126" s="121" t="str">
        <f ca="1">IF('Basic Elections'!F154="","",'Basic Elections'!F154)</f>
        <v/>
      </c>
      <c r="F126" s="122" t="str">
        <f>IF('Basic Elections'!G154="","",'Basic Elections'!G154)</f>
        <v/>
      </c>
      <c r="G126" s="123"/>
      <c r="H126" s="123"/>
      <c r="I126" s="123"/>
      <c r="J126" s="124" t="str">
        <f>IF(OR(LEN(TRIM(C126&amp;""))=0,UPPER(TRIM($D$5))&lt;&gt;"YES"),"",IF(N(G126)+N(H126)&gt;0,(N(G126)+N(H126))*IFERROR(INDEX('voluntary life sheet'!$C$3:$M$3,1,MATCH(N(E126),{0,30,35,40,45,50,55,60,65,70,75},1)),0)/1000,0)+IF(N(I126)&gt;0,'voluntary life'!$C$42,0))</f>
        <v/>
      </c>
    </row>
    <row r="127" spans="2:10" x14ac:dyDescent="0.3">
      <c r="B127" s="119">
        <v>100</v>
      </c>
      <c r="C127" s="120" t="str">
        <f>IF('Basic Elections'!C155="","",'Basic Elections'!C155)</f>
        <v/>
      </c>
      <c r="D127" s="120" t="str">
        <f>IF('Basic Elections'!D155="","",'Basic Elections'!D155)</f>
        <v/>
      </c>
      <c r="E127" s="121" t="str">
        <f ca="1">IF('Basic Elections'!F155="","",'Basic Elections'!F155)</f>
        <v/>
      </c>
      <c r="F127" s="122" t="str">
        <f>IF('Basic Elections'!G155="","",'Basic Elections'!G155)</f>
        <v/>
      </c>
      <c r="G127" s="123"/>
      <c r="H127" s="123"/>
      <c r="I127" s="123"/>
      <c r="J127" s="124" t="str">
        <f>IF(OR(LEN(TRIM(C127&amp;""))=0,UPPER(TRIM($D$5))&lt;&gt;"YES"),"",IF(N(G127)+N(H127)&gt;0,(N(G127)+N(H127))*IFERROR(INDEX('voluntary life sheet'!$C$3:$M$3,1,MATCH(N(E127),{0,30,35,40,45,50,55,60,65,70,75},1)),0)/1000,0)+IF(N(I127)&gt;0,'voluntary life'!$C$42,0))</f>
        <v/>
      </c>
    </row>
  </sheetData>
  <conditionalFormatting sqref="G28:I127">
    <cfRule type="expression" dxfId="6" priority="21">
      <formula>$D$5="No"</formula>
    </cfRule>
  </conditionalFormatting>
  <dataValidations count="5">
    <dataValidation type="custom" allowBlank="1" showInputMessage="1" showErrorMessage="1" errorTitle="Select Yes first" error="Set Life_Voluntary Option to Yes, then enter a permitted spouse amount." sqref="H28:H127" xr:uid="{D555CCAB-CD48-4B56-8E22-04660BDE125D}">
      <formula1>OR(H28="",AND($D$5="Yes",H28&gt;=5000,H28&lt;=MIN(25000,0.5*$G28),MOD(H28,5000)=0))</formula1>
    </dataValidation>
    <dataValidation type="list" allowBlank="1" showInputMessage="1" showErrorMessage="1" errorTitle="Select a plan option" error="Choose None or option A through D." sqref="C14 C20" xr:uid="{866823FA-7369-4145-AB65-A97A683DA0F6}">
      <formula1>"None,A,B,C,D"</formula1>
    </dataValidation>
    <dataValidation type="list" allowBlank="1" showInputMessage="1" showErrorMessage="1" sqref="D5" xr:uid="{BCA6401E-FD29-4261-82A5-21098E1A783A}">
      <formula1>"Yes,No"</formula1>
    </dataValidation>
    <dataValidation type="custom" allowBlank="1" showInputMessage="1" showErrorMessage="1" errorTitle="Invalid employee coverage" error="Enter $10,000 increments from $10,000 up to the lesser of $500,000 or 5× annual salary after selecting Yes." promptTitle="Employee Life &amp; AD&amp;D" prompt="Enter coverage in $10,000 increments; maximum is the lesser of $500,000 or 5× salary." sqref="G28:G127" xr:uid="{3FBD1BEE-2872-40B2-975A-5D98B5D1D2B8}">
      <formula1>OR(G28="",AND(UPPER(TRIM($D$5))="YES",ISNUMBER(G28),G28&gt;=10000,G28&lt;=MIN(500000,5*N($F28)),MOD(G28,10000)=0))</formula1>
    </dataValidation>
    <dataValidation type="list" allowBlank="1" showInputMessage="1" showErrorMessage="1" errorTitle="Select Yes first" error="Set Life_Voluntary Option to Yes, then choose child coverage." sqref="I28:I127" xr:uid="{D451F352-3FC3-485D-95EB-2D02D3A3DB0B}">
      <formula1>IF($D$5="Yes",$S$1:$S$2,$S$3)</formula1>
    </dataValidation>
  </dataValidations>
  <printOptions horizontalCentered="1"/>
  <pageMargins left="0.30000000000000004" right="0.30000000000000004" top="0.4" bottom="0.4" header="0.2" footer="0.2"/>
  <pageSetup scale="49" fitToHeight="0" orientation="landscape" r:id="rId1"/>
  <rowBreaks count="2" manualBreakCount="2">
    <brk id="25" max="16383" man="1"/>
    <brk id="77" max="16383" man="1"/>
  </rowBreaks>
  <ignoredErrors>
    <ignoredError sqref="C29:C3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Z546"/>
  <sheetViews>
    <sheetView showGridLines="0" topLeftCell="A16" zoomScale="85" zoomScaleNormal="85" zoomScaleSheetLayoutView="70" zoomScalePageLayoutView="50" workbookViewId="0">
      <selection activeCell="K43" sqref="K43"/>
    </sheetView>
  </sheetViews>
  <sheetFormatPr defaultColWidth="9.109375" defaultRowHeight="14.4" x14ac:dyDescent="0.3"/>
  <cols>
    <col min="1" max="1" width="4.6640625" style="13" customWidth="1"/>
    <col min="2" max="2" width="13.33203125" style="13" customWidth="1"/>
    <col min="3" max="3" width="13.33203125" style="48" customWidth="1"/>
    <col min="4" max="5" width="14.44140625" style="48" customWidth="1"/>
    <col min="6" max="6" width="17.77734375" style="48" customWidth="1"/>
    <col min="7" max="7" width="28.33203125" style="48" customWidth="1"/>
    <col min="8" max="8" width="13.33203125" style="48" customWidth="1"/>
    <col min="9" max="9" width="12.77734375" style="48" customWidth="1"/>
    <col min="10" max="10" width="14.44140625" style="48" customWidth="1"/>
    <col min="11" max="11" width="18.21875" style="13" customWidth="1"/>
    <col min="12" max="12" width="14.44140625" style="13" customWidth="1"/>
    <col min="13" max="13" width="13.33203125" style="13" customWidth="1"/>
    <col min="14" max="14" width="13.33203125" style="48" customWidth="1"/>
    <col min="15" max="15" width="17" style="48" customWidth="1"/>
    <col min="16" max="16" width="16.33203125" style="48" customWidth="1"/>
    <col min="17" max="17" width="13.33203125" style="48" customWidth="1"/>
    <col min="18" max="18" width="12" style="48" customWidth="1"/>
    <col min="19" max="21" width="13.33203125" style="48" customWidth="1"/>
    <col min="22" max="24" width="13.33203125" style="13" customWidth="1"/>
    <col min="25" max="258" width="9.109375" style="13"/>
    <col min="259" max="259" width="3" style="13" customWidth="1"/>
    <col min="260" max="260" width="12.44140625" style="13" customWidth="1"/>
    <col min="261" max="261" width="5" style="13" customWidth="1"/>
    <col min="262" max="262" width="12" style="13" customWidth="1"/>
    <col min="263" max="263" width="10.44140625" style="13" customWidth="1"/>
    <col min="264" max="264" width="10.44140625" style="13" bestFit="1" customWidth="1"/>
    <col min="265" max="265" width="9.44140625" style="13" bestFit="1" customWidth="1"/>
    <col min="266" max="266" width="12" style="13" customWidth="1"/>
    <col min="267" max="267" width="10" style="13" customWidth="1"/>
    <col min="268" max="268" width="12.44140625" style="13" customWidth="1"/>
    <col min="269" max="269" width="9.44140625" style="13" bestFit="1" customWidth="1"/>
    <col min="270" max="270" width="10.44140625" style="13" customWidth="1"/>
    <col min="271" max="271" width="11.44140625" style="13" customWidth="1"/>
    <col min="272" max="272" width="9.44140625" style="13" bestFit="1" customWidth="1"/>
    <col min="273" max="273" width="13.44140625" style="13" customWidth="1"/>
    <col min="274" max="275" width="9.44140625" style="13" bestFit="1" customWidth="1"/>
    <col min="276" max="276" width="9.5546875" style="13" bestFit="1" customWidth="1"/>
    <col min="277" max="514" width="9.109375" style="13"/>
    <col min="515" max="515" width="3" style="13" customWidth="1"/>
    <col min="516" max="516" width="12.44140625" style="13" customWidth="1"/>
    <col min="517" max="517" width="5" style="13" customWidth="1"/>
    <col min="518" max="518" width="12" style="13" customWidth="1"/>
    <col min="519" max="519" width="10.44140625" style="13" customWidth="1"/>
    <col min="520" max="520" width="10.44140625" style="13" bestFit="1" customWidth="1"/>
    <col min="521" max="521" width="9.44140625" style="13" bestFit="1" customWidth="1"/>
    <col min="522" max="522" width="12" style="13" customWidth="1"/>
    <col min="523" max="523" width="10" style="13" customWidth="1"/>
    <col min="524" max="524" width="12.44140625" style="13" customWidth="1"/>
    <col min="525" max="525" width="9.44140625" style="13" bestFit="1" customWidth="1"/>
    <col min="526" max="526" width="10.44140625" style="13" customWidth="1"/>
    <col min="527" max="527" width="11.44140625" style="13" customWidth="1"/>
    <col min="528" max="528" width="9.44140625" style="13" bestFit="1" customWidth="1"/>
    <col min="529" max="529" width="13.44140625" style="13" customWidth="1"/>
    <col min="530" max="531" width="9.44140625" style="13" bestFit="1" customWidth="1"/>
    <col min="532" max="532" width="9.5546875" style="13" bestFit="1" customWidth="1"/>
    <col min="533" max="770" width="9.109375" style="13"/>
    <col min="771" max="771" width="3" style="13" customWidth="1"/>
    <col min="772" max="772" width="12.44140625" style="13" customWidth="1"/>
    <col min="773" max="773" width="5" style="13" customWidth="1"/>
    <col min="774" max="774" width="12" style="13" customWidth="1"/>
    <col min="775" max="775" width="10.44140625" style="13" customWidth="1"/>
    <col min="776" max="776" width="10.44140625" style="13" bestFit="1" customWidth="1"/>
    <col min="777" max="777" width="9.44140625" style="13" bestFit="1" customWidth="1"/>
    <col min="778" max="778" width="12" style="13" customWidth="1"/>
    <col min="779" max="779" width="10" style="13" customWidth="1"/>
    <col min="780" max="780" width="12.44140625" style="13" customWidth="1"/>
    <col min="781" max="781" width="9.44140625" style="13" bestFit="1" customWidth="1"/>
    <col min="782" max="782" width="10.44140625" style="13" customWidth="1"/>
    <col min="783" max="783" width="11.44140625" style="13" customWidth="1"/>
    <col min="784" max="784" width="9.44140625" style="13" bestFit="1" customWidth="1"/>
    <col min="785" max="785" width="13.44140625" style="13" customWidth="1"/>
    <col min="786" max="787" width="9.44140625" style="13" bestFit="1" customWidth="1"/>
    <col min="788" max="788" width="9.5546875" style="13" bestFit="1" customWidth="1"/>
    <col min="789" max="1026" width="9.109375" style="13"/>
    <col min="1027" max="1027" width="3" style="13" customWidth="1"/>
    <col min="1028" max="1028" width="12.44140625" style="13" customWidth="1"/>
    <col min="1029" max="1029" width="5" style="13" customWidth="1"/>
    <col min="1030" max="1030" width="12" style="13" customWidth="1"/>
    <col min="1031" max="1031" width="10.44140625" style="13" customWidth="1"/>
    <col min="1032" max="1032" width="10.44140625" style="13" bestFit="1" customWidth="1"/>
    <col min="1033" max="1033" width="9.44140625" style="13" bestFit="1" customWidth="1"/>
    <col min="1034" max="1034" width="12" style="13" customWidth="1"/>
    <col min="1035" max="1035" width="10" style="13" customWidth="1"/>
    <col min="1036" max="1036" width="12.44140625" style="13" customWidth="1"/>
    <col min="1037" max="1037" width="9.44140625" style="13" bestFit="1" customWidth="1"/>
    <col min="1038" max="1038" width="10.44140625" style="13" customWidth="1"/>
    <col min="1039" max="1039" width="11.44140625" style="13" customWidth="1"/>
    <col min="1040" max="1040" width="9.44140625" style="13" bestFit="1" customWidth="1"/>
    <col min="1041" max="1041" width="13.44140625" style="13" customWidth="1"/>
    <col min="1042" max="1043" width="9.44140625" style="13" bestFit="1" customWidth="1"/>
    <col min="1044" max="1044" width="9.5546875" style="13" bestFit="1" customWidth="1"/>
    <col min="1045" max="1282" width="9.109375" style="13"/>
    <col min="1283" max="1283" width="3" style="13" customWidth="1"/>
    <col min="1284" max="1284" width="12.44140625" style="13" customWidth="1"/>
    <col min="1285" max="1285" width="5" style="13" customWidth="1"/>
    <col min="1286" max="1286" width="12" style="13" customWidth="1"/>
    <col min="1287" max="1287" width="10.44140625" style="13" customWidth="1"/>
    <col min="1288" max="1288" width="10.44140625" style="13" bestFit="1" customWidth="1"/>
    <col min="1289" max="1289" width="9.44140625" style="13" bestFit="1" customWidth="1"/>
    <col min="1290" max="1290" width="12" style="13" customWidth="1"/>
    <col min="1291" max="1291" width="10" style="13" customWidth="1"/>
    <col min="1292" max="1292" width="12.44140625" style="13" customWidth="1"/>
    <col min="1293" max="1293" width="9.44140625" style="13" bestFit="1" customWidth="1"/>
    <col min="1294" max="1294" width="10.44140625" style="13" customWidth="1"/>
    <col min="1295" max="1295" width="11.44140625" style="13" customWidth="1"/>
    <col min="1296" max="1296" width="9.44140625" style="13" bestFit="1" customWidth="1"/>
    <col min="1297" max="1297" width="13.44140625" style="13" customWidth="1"/>
    <col min="1298" max="1299" width="9.44140625" style="13" bestFit="1" customWidth="1"/>
    <col min="1300" max="1300" width="9.5546875" style="13" bestFit="1" customWidth="1"/>
    <col min="1301" max="1538" width="9.109375" style="13"/>
    <col min="1539" max="1539" width="3" style="13" customWidth="1"/>
    <col min="1540" max="1540" width="12.44140625" style="13" customWidth="1"/>
    <col min="1541" max="1541" width="5" style="13" customWidth="1"/>
    <col min="1542" max="1542" width="12" style="13" customWidth="1"/>
    <col min="1543" max="1543" width="10.44140625" style="13" customWidth="1"/>
    <col min="1544" max="1544" width="10.44140625" style="13" bestFit="1" customWidth="1"/>
    <col min="1545" max="1545" width="9.44140625" style="13" bestFit="1" customWidth="1"/>
    <col min="1546" max="1546" width="12" style="13" customWidth="1"/>
    <col min="1547" max="1547" width="10" style="13" customWidth="1"/>
    <col min="1548" max="1548" width="12.44140625" style="13" customWidth="1"/>
    <col min="1549" max="1549" width="9.44140625" style="13" bestFit="1" customWidth="1"/>
    <col min="1550" max="1550" width="10.44140625" style="13" customWidth="1"/>
    <col min="1551" max="1551" width="11.44140625" style="13" customWidth="1"/>
    <col min="1552" max="1552" width="9.44140625" style="13" bestFit="1" customWidth="1"/>
    <col min="1553" max="1553" width="13.44140625" style="13" customWidth="1"/>
    <col min="1554" max="1555" width="9.44140625" style="13" bestFit="1" customWidth="1"/>
    <col min="1556" max="1556" width="9.5546875" style="13" bestFit="1" customWidth="1"/>
    <col min="1557" max="1794" width="9.109375" style="13"/>
    <col min="1795" max="1795" width="3" style="13" customWidth="1"/>
    <col min="1796" max="1796" width="12.44140625" style="13" customWidth="1"/>
    <col min="1797" max="1797" width="5" style="13" customWidth="1"/>
    <col min="1798" max="1798" width="12" style="13" customWidth="1"/>
    <col min="1799" max="1799" width="10.44140625" style="13" customWidth="1"/>
    <col min="1800" max="1800" width="10.44140625" style="13" bestFit="1" customWidth="1"/>
    <col min="1801" max="1801" width="9.44140625" style="13" bestFit="1" customWidth="1"/>
    <col min="1802" max="1802" width="12" style="13" customWidth="1"/>
    <col min="1803" max="1803" width="10" style="13" customWidth="1"/>
    <col min="1804" max="1804" width="12.44140625" style="13" customWidth="1"/>
    <col min="1805" max="1805" width="9.44140625" style="13" bestFit="1" customWidth="1"/>
    <col min="1806" max="1806" width="10.44140625" style="13" customWidth="1"/>
    <col min="1807" max="1807" width="11.44140625" style="13" customWidth="1"/>
    <col min="1808" max="1808" width="9.44140625" style="13" bestFit="1" customWidth="1"/>
    <col min="1809" max="1809" width="13.44140625" style="13" customWidth="1"/>
    <col min="1810" max="1811" width="9.44140625" style="13" bestFit="1" customWidth="1"/>
    <col min="1812" max="1812" width="9.5546875" style="13" bestFit="1" customWidth="1"/>
    <col min="1813" max="2050" width="9.109375" style="13"/>
    <col min="2051" max="2051" width="3" style="13" customWidth="1"/>
    <col min="2052" max="2052" width="12.44140625" style="13" customWidth="1"/>
    <col min="2053" max="2053" width="5" style="13" customWidth="1"/>
    <col min="2054" max="2054" width="12" style="13" customWidth="1"/>
    <col min="2055" max="2055" width="10.44140625" style="13" customWidth="1"/>
    <col min="2056" max="2056" width="10.44140625" style="13" bestFit="1" customWidth="1"/>
    <col min="2057" max="2057" width="9.44140625" style="13" bestFit="1" customWidth="1"/>
    <col min="2058" max="2058" width="12" style="13" customWidth="1"/>
    <col min="2059" max="2059" width="10" style="13" customWidth="1"/>
    <col min="2060" max="2060" width="12.44140625" style="13" customWidth="1"/>
    <col min="2061" max="2061" width="9.44140625" style="13" bestFit="1" customWidth="1"/>
    <col min="2062" max="2062" width="10.44140625" style="13" customWidth="1"/>
    <col min="2063" max="2063" width="11.44140625" style="13" customWidth="1"/>
    <col min="2064" max="2064" width="9.44140625" style="13" bestFit="1" customWidth="1"/>
    <col min="2065" max="2065" width="13.44140625" style="13" customWidth="1"/>
    <col min="2066" max="2067" width="9.44140625" style="13" bestFit="1" customWidth="1"/>
    <col min="2068" max="2068" width="9.5546875" style="13" bestFit="1" customWidth="1"/>
    <col min="2069" max="2306" width="9.109375" style="13"/>
    <col min="2307" max="2307" width="3" style="13" customWidth="1"/>
    <col min="2308" max="2308" width="12.44140625" style="13" customWidth="1"/>
    <col min="2309" max="2309" width="5" style="13" customWidth="1"/>
    <col min="2310" max="2310" width="12" style="13" customWidth="1"/>
    <col min="2311" max="2311" width="10.44140625" style="13" customWidth="1"/>
    <col min="2312" max="2312" width="10.44140625" style="13" bestFit="1" customWidth="1"/>
    <col min="2313" max="2313" width="9.44140625" style="13" bestFit="1" customWidth="1"/>
    <col min="2314" max="2314" width="12" style="13" customWidth="1"/>
    <col min="2315" max="2315" width="10" style="13" customWidth="1"/>
    <col min="2316" max="2316" width="12.44140625" style="13" customWidth="1"/>
    <col min="2317" max="2317" width="9.44140625" style="13" bestFit="1" customWidth="1"/>
    <col min="2318" max="2318" width="10.44140625" style="13" customWidth="1"/>
    <col min="2319" max="2319" width="11.44140625" style="13" customWidth="1"/>
    <col min="2320" max="2320" width="9.44140625" style="13" bestFit="1" customWidth="1"/>
    <col min="2321" max="2321" width="13.44140625" style="13" customWidth="1"/>
    <col min="2322" max="2323" width="9.44140625" style="13" bestFit="1" customWidth="1"/>
    <col min="2324" max="2324" width="9.5546875" style="13" bestFit="1" customWidth="1"/>
    <col min="2325" max="2562" width="9.109375" style="13"/>
    <col min="2563" max="2563" width="3" style="13" customWidth="1"/>
    <col min="2564" max="2564" width="12.44140625" style="13" customWidth="1"/>
    <col min="2565" max="2565" width="5" style="13" customWidth="1"/>
    <col min="2566" max="2566" width="12" style="13" customWidth="1"/>
    <col min="2567" max="2567" width="10.44140625" style="13" customWidth="1"/>
    <col min="2568" max="2568" width="10.44140625" style="13" bestFit="1" customWidth="1"/>
    <col min="2569" max="2569" width="9.44140625" style="13" bestFit="1" customWidth="1"/>
    <col min="2570" max="2570" width="12" style="13" customWidth="1"/>
    <col min="2571" max="2571" width="10" style="13" customWidth="1"/>
    <col min="2572" max="2572" width="12.44140625" style="13" customWidth="1"/>
    <col min="2573" max="2573" width="9.44140625" style="13" bestFit="1" customWidth="1"/>
    <col min="2574" max="2574" width="10.44140625" style="13" customWidth="1"/>
    <col min="2575" max="2575" width="11.44140625" style="13" customWidth="1"/>
    <col min="2576" max="2576" width="9.44140625" style="13" bestFit="1" customWidth="1"/>
    <col min="2577" max="2577" width="13.44140625" style="13" customWidth="1"/>
    <col min="2578" max="2579" width="9.44140625" style="13" bestFit="1" customWidth="1"/>
    <col min="2580" max="2580" width="9.5546875" style="13" bestFit="1" customWidth="1"/>
    <col min="2581" max="2818" width="9.109375" style="13"/>
    <col min="2819" max="2819" width="3" style="13" customWidth="1"/>
    <col min="2820" max="2820" width="12.44140625" style="13" customWidth="1"/>
    <col min="2821" max="2821" width="5" style="13" customWidth="1"/>
    <col min="2822" max="2822" width="12" style="13" customWidth="1"/>
    <col min="2823" max="2823" width="10.44140625" style="13" customWidth="1"/>
    <col min="2824" max="2824" width="10.44140625" style="13" bestFit="1" customWidth="1"/>
    <col min="2825" max="2825" width="9.44140625" style="13" bestFit="1" customWidth="1"/>
    <col min="2826" max="2826" width="12" style="13" customWidth="1"/>
    <col min="2827" max="2827" width="10" style="13" customWidth="1"/>
    <col min="2828" max="2828" width="12.44140625" style="13" customWidth="1"/>
    <col min="2829" max="2829" width="9.44140625" style="13" bestFit="1" customWidth="1"/>
    <col min="2830" max="2830" width="10.44140625" style="13" customWidth="1"/>
    <col min="2831" max="2831" width="11.44140625" style="13" customWidth="1"/>
    <col min="2832" max="2832" width="9.44140625" style="13" bestFit="1" customWidth="1"/>
    <col min="2833" max="2833" width="13.44140625" style="13" customWidth="1"/>
    <col min="2834" max="2835" width="9.44140625" style="13" bestFit="1" customWidth="1"/>
    <col min="2836" max="2836" width="9.5546875" style="13" bestFit="1" customWidth="1"/>
    <col min="2837" max="3074" width="9.109375" style="13"/>
    <col min="3075" max="3075" width="3" style="13" customWidth="1"/>
    <col min="3076" max="3076" width="12.44140625" style="13" customWidth="1"/>
    <col min="3077" max="3077" width="5" style="13" customWidth="1"/>
    <col min="3078" max="3078" width="12" style="13" customWidth="1"/>
    <col min="3079" max="3079" width="10.44140625" style="13" customWidth="1"/>
    <col min="3080" max="3080" width="10.44140625" style="13" bestFit="1" customWidth="1"/>
    <col min="3081" max="3081" width="9.44140625" style="13" bestFit="1" customWidth="1"/>
    <col min="3082" max="3082" width="12" style="13" customWidth="1"/>
    <col min="3083" max="3083" width="10" style="13" customWidth="1"/>
    <col min="3084" max="3084" width="12.44140625" style="13" customWidth="1"/>
    <col min="3085" max="3085" width="9.44140625" style="13" bestFit="1" customWidth="1"/>
    <col min="3086" max="3086" width="10.44140625" style="13" customWidth="1"/>
    <col min="3087" max="3087" width="11.44140625" style="13" customWidth="1"/>
    <col min="3088" max="3088" width="9.44140625" style="13" bestFit="1" customWidth="1"/>
    <col min="3089" max="3089" width="13.44140625" style="13" customWidth="1"/>
    <col min="3090" max="3091" width="9.44140625" style="13" bestFit="1" customWidth="1"/>
    <col min="3092" max="3092" width="9.5546875" style="13" bestFit="1" customWidth="1"/>
    <col min="3093" max="3330" width="9.109375" style="13"/>
    <col min="3331" max="3331" width="3" style="13" customWidth="1"/>
    <col min="3332" max="3332" width="12.44140625" style="13" customWidth="1"/>
    <col min="3333" max="3333" width="5" style="13" customWidth="1"/>
    <col min="3334" max="3334" width="12" style="13" customWidth="1"/>
    <col min="3335" max="3335" width="10.44140625" style="13" customWidth="1"/>
    <col min="3336" max="3336" width="10.44140625" style="13" bestFit="1" customWidth="1"/>
    <col min="3337" max="3337" width="9.44140625" style="13" bestFit="1" customWidth="1"/>
    <col min="3338" max="3338" width="12" style="13" customWidth="1"/>
    <col min="3339" max="3339" width="10" style="13" customWidth="1"/>
    <col min="3340" max="3340" width="12.44140625" style="13" customWidth="1"/>
    <col min="3341" max="3341" width="9.44140625" style="13" bestFit="1" customWidth="1"/>
    <col min="3342" max="3342" width="10.44140625" style="13" customWidth="1"/>
    <col min="3343" max="3343" width="11.44140625" style="13" customWidth="1"/>
    <col min="3344" max="3344" width="9.44140625" style="13" bestFit="1" customWidth="1"/>
    <col min="3345" max="3345" width="13.44140625" style="13" customWidth="1"/>
    <col min="3346" max="3347" width="9.44140625" style="13" bestFit="1" customWidth="1"/>
    <col min="3348" max="3348" width="9.5546875" style="13" bestFit="1" customWidth="1"/>
    <col min="3349" max="3586" width="9.109375" style="13"/>
    <col min="3587" max="3587" width="3" style="13" customWidth="1"/>
    <col min="3588" max="3588" width="12.44140625" style="13" customWidth="1"/>
    <col min="3589" max="3589" width="5" style="13" customWidth="1"/>
    <col min="3590" max="3590" width="12" style="13" customWidth="1"/>
    <col min="3591" max="3591" width="10.44140625" style="13" customWidth="1"/>
    <col min="3592" max="3592" width="10.44140625" style="13" bestFit="1" customWidth="1"/>
    <col min="3593" max="3593" width="9.44140625" style="13" bestFit="1" customWidth="1"/>
    <col min="3594" max="3594" width="12" style="13" customWidth="1"/>
    <col min="3595" max="3595" width="10" style="13" customWidth="1"/>
    <col min="3596" max="3596" width="12.44140625" style="13" customWidth="1"/>
    <col min="3597" max="3597" width="9.44140625" style="13" bestFit="1" customWidth="1"/>
    <col min="3598" max="3598" width="10.44140625" style="13" customWidth="1"/>
    <col min="3599" max="3599" width="11.44140625" style="13" customWidth="1"/>
    <col min="3600" max="3600" width="9.44140625" style="13" bestFit="1" customWidth="1"/>
    <col min="3601" max="3601" width="13.44140625" style="13" customWidth="1"/>
    <col min="3602" max="3603" width="9.44140625" style="13" bestFit="1" customWidth="1"/>
    <col min="3604" max="3604" width="9.5546875" style="13" bestFit="1" customWidth="1"/>
    <col min="3605" max="3842" width="9.109375" style="13"/>
    <col min="3843" max="3843" width="3" style="13" customWidth="1"/>
    <col min="3844" max="3844" width="12.44140625" style="13" customWidth="1"/>
    <col min="3845" max="3845" width="5" style="13" customWidth="1"/>
    <col min="3846" max="3846" width="12" style="13" customWidth="1"/>
    <col min="3847" max="3847" width="10.44140625" style="13" customWidth="1"/>
    <col min="3848" max="3848" width="10.44140625" style="13" bestFit="1" customWidth="1"/>
    <col min="3849" max="3849" width="9.44140625" style="13" bestFit="1" customWidth="1"/>
    <col min="3850" max="3850" width="12" style="13" customWidth="1"/>
    <col min="3851" max="3851" width="10" style="13" customWidth="1"/>
    <col min="3852" max="3852" width="12.44140625" style="13" customWidth="1"/>
    <col min="3853" max="3853" width="9.44140625" style="13" bestFit="1" customWidth="1"/>
    <col min="3854" max="3854" width="10.44140625" style="13" customWidth="1"/>
    <col min="3855" max="3855" width="11.44140625" style="13" customWidth="1"/>
    <col min="3856" max="3856" width="9.44140625" style="13" bestFit="1" customWidth="1"/>
    <col min="3857" max="3857" width="13.44140625" style="13" customWidth="1"/>
    <col min="3858" max="3859" width="9.44140625" style="13" bestFit="1" customWidth="1"/>
    <col min="3860" max="3860" width="9.5546875" style="13" bestFit="1" customWidth="1"/>
    <col min="3861" max="4098" width="9.109375" style="13"/>
    <col min="4099" max="4099" width="3" style="13" customWidth="1"/>
    <col min="4100" max="4100" width="12.44140625" style="13" customWidth="1"/>
    <col min="4101" max="4101" width="5" style="13" customWidth="1"/>
    <col min="4102" max="4102" width="12" style="13" customWidth="1"/>
    <col min="4103" max="4103" width="10.44140625" style="13" customWidth="1"/>
    <col min="4104" max="4104" width="10.44140625" style="13" bestFit="1" customWidth="1"/>
    <col min="4105" max="4105" width="9.44140625" style="13" bestFit="1" customWidth="1"/>
    <col min="4106" max="4106" width="12" style="13" customWidth="1"/>
    <col min="4107" max="4107" width="10" style="13" customWidth="1"/>
    <col min="4108" max="4108" width="12.44140625" style="13" customWidth="1"/>
    <col min="4109" max="4109" width="9.44140625" style="13" bestFit="1" customWidth="1"/>
    <col min="4110" max="4110" width="10.44140625" style="13" customWidth="1"/>
    <col min="4111" max="4111" width="11.44140625" style="13" customWidth="1"/>
    <col min="4112" max="4112" width="9.44140625" style="13" bestFit="1" customWidth="1"/>
    <col min="4113" max="4113" width="13.44140625" style="13" customWidth="1"/>
    <col min="4114" max="4115" width="9.44140625" style="13" bestFit="1" customWidth="1"/>
    <col min="4116" max="4116" width="9.5546875" style="13" bestFit="1" customWidth="1"/>
    <col min="4117" max="4354" width="9.109375" style="13"/>
    <col min="4355" max="4355" width="3" style="13" customWidth="1"/>
    <col min="4356" max="4356" width="12.44140625" style="13" customWidth="1"/>
    <col min="4357" max="4357" width="5" style="13" customWidth="1"/>
    <col min="4358" max="4358" width="12" style="13" customWidth="1"/>
    <col min="4359" max="4359" width="10.44140625" style="13" customWidth="1"/>
    <col min="4360" max="4360" width="10.44140625" style="13" bestFit="1" customWidth="1"/>
    <col min="4361" max="4361" width="9.44140625" style="13" bestFit="1" customWidth="1"/>
    <col min="4362" max="4362" width="12" style="13" customWidth="1"/>
    <col min="4363" max="4363" width="10" style="13" customWidth="1"/>
    <col min="4364" max="4364" width="12.44140625" style="13" customWidth="1"/>
    <col min="4365" max="4365" width="9.44140625" style="13" bestFit="1" customWidth="1"/>
    <col min="4366" max="4366" width="10.44140625" style="13" customWidth="1"/>
    <col min="4367" max="4367" width="11.44140625" style="13" customWidth="1"/>
    <col min="4368" max="4368" width="9.44140625" style="13" bestFit="1" customWidth="1"/>
    <col min="4369" max="4369" width="13.44140625" style="13" customWidth="1"/>
    <col min="4370" max="4371" width="9.44140625" style="13" bestFit="1" customWidth="1"/>
    <col min="4372" max="4372" width="9.5546875" style="13" bestFit="1" customWidth="1"/>
    <col min="4373" max="4610" width="9.109375" style="13"/>
    <col min="4611" max="4611" width="3" style="13" customWidth="1"/>
    <col min="4612" max="4612" width="12.44140625" style="13" customWidth="1"/>
    <col min="4613" max="4613" width="5" style="13" customWidth="1"/>
    <col min="4614" max="4614" width="12" style="13" customWidth="1"/>
    <col min="4615" max="4615" width="10.44140625" style="13" customWidth="1"/>
    <col min="4616" max="4616" width="10.44140625" style="13" bestFit="1" customWidth="1"/>
    <col min="4617" max="4617" width="9.44140625" style="13" bestFit="1" customWidth="1"/>
    <col min="4618" max="4618" width="12" style="13" customWidth="1"/>
    <col min="4619" max="4619" width="10" style="13" customWidth="1"/>
    <col min="4620" max="4620" width="12.44140625" style="13" customWidth="1"/>
    <col min="4621" max="4621" width="9.44140625" style="13" bestFit="1" customWidth="1"/>
    <col min="4622" max="4622" width="10.44140625" style="13" customWidth="1"/>
    <col min="4623" max="4623" width="11.44140625" style="13" customWidth="1"/>
    <col min="4624" max="4624" width="9.44140625" style="13" bestFit="1" customWidth="1"/>
    <col min="4625" max="4625" width="13.44140625" style="13" customWidth="1"/>
    <col min="4626" max="4627" width="9.44140625" style="13" bestFit="1" customWidth="1"/>
    <col min="4628" max="4628" width="9.5546875" style="13" bestFit="1" customWidth="1"/>
    <col min="4629" max="4866" width="9.109375" style="13"/>
    <col min="4867" max="4867" width="3" style="13" customWidth="1"/>
    <col min="4868" max="4868" width="12.44140625" style="13" customWidth="1"/>
    <col min="4869" max="4869" width="5" style="13" customWidth="1"/>
    <col min="4870" max="4870" width="12" style="13" customWidth="1"/>
    <col min="4871" max="4871" width="10.44140625" style="13" customWidth="1"/>
    <col min="4872" max="4872" width="10.44140625" style="13" bestFit="1" customWidth="1"/>
    <col min="4873" max="4873" width="9.44140625" style="13" bestFit="1" customWidth="1"/>
    <col min="4874" max="4874" width="12" style="13" customWidth="1"/>
    <col min="4875" max="4875" width="10" style="13" customWidth="1"/>
    <col min="4876" max="4876" width="12.44140625" style="13" customWidth="1"/>
    <col min="4877" max="4877" width="9.44140625" style="13" bestFit="1" customWidth="1"/>
    <col min="4878" max="4878" width="10.44140625" style="13" customWidth="1"/>
    <col min="4879" max="4879" width="11.44140625" style="13" customWidth="1"/>
    <col min="4880" max="4880" width="9.44140625" style="13" bestFit="1" customWidth="1"/>
    <col min="4881" max="4881" width="13.44140625" style="13" customWidth="1"/>
    <col min="4882" max="4883" width="9.44140625" style="13" bestFit="1" customWidth="1"/>
    <col min="4884" max="4884" width="9.5546875" style="13" bestFit="1" customWidth="1"/>
    <col min="4885" max="5122" width="9.109375" style="13"/>
    <col min="5123" max="5123" width="3" style="13" customWidth="1"/>
    <col min="5124" max="5124" width="12.44140625" style="13" customWidth="1"/>
    <col min="5125" max="5125" width="5" style="13" customWidth="1"/>
    <col min="5126" max="5126" width="12" style="13" customWidth="1"/>
    <col min="5127" max="5127" width="10.44140625" style="13" customWidth="1"/>
    <col min="5128" max="5128" width="10.44140625" style="13" bestFit="1" customWidth="1"/>
    <col min="5129" max="5129" width="9.44140625" style="13" bestFit="1" customWidth="1"/>
    <col min="5130" max="5130" width="12" style="13" customWidth="1"/>
    <col min="5131" max="5131" width="10" style="13" customWidth="1"/>
    <col min="5132" max="5132" width="12.44140625" style="13" customWidth="1"/>
    <col min="5133" max="5133" width="9.44140625" style="13" bestFit="1" customWidth="1"/>
    <col min="5134" max="5134" width="10.44140625" style="13" customWidth="1"/>
    <col min="5135" max="5135" width="11.44140625" style="13" customWidth="1"/>
    <col min="5136" max="5136" width="9.44140625" style="13" bestFit="1" customWidth="1"/>
    <col min="5137" max="5137" width="13.44140625" style="13" customWidth="1"/>
    <col min="5138" max="5139" width="9.44140625" style="13" bestFit="1" customWidth="1"/>
    <col min="5140" max="5140" width="9.5546875" style="13" bestFit="1" customWidth="1"/>
    <col min="5141" max="5378" width="9.109375" style="13"/>
    <col min="5379" max="5379" width="3" style="13" customWidth="1"/>
    <col min="5380" max="5380" width="12.44140625" style="13" customWidth="1"/>
    <col min="5381" max="5381" width="5" style="13" customWidth="1"/>
    <col min="5382" max="5382" width="12" style="13" customWidth="1"/>
    <col min="5383" max="5383" width="10.44140625" style="13" customWidth="1"/>
    <col min="5384" max="5384" width="10.44140625" style="13" bestFit="1" customWidth="1"/>
    <col min="5385" max="5385" width="9.44140625" style="13" bestFit="1" customWidth="1"/>
    <col min="5386" max="5386" width="12" style="13" customWidth="1"/>
    <col min="5387" max="5387" width="10" style="13" customWidth="1"/>
    <col min="5388" max="5388" width="12.44140625" style="13" customWidth="1"/>
    <col min="5389" max="5389" width="9.44140625" style="13" bestFit="1" customWidth="1"/>
    <col min="5390" max="5390" width="10.44140625" style="13" customWidth="1"/>
    <col min="5391" max="5391" width="11.44140625" style="13" customWidth="1"/>
    <col min="5392" max="5392" width="9.44140625" style="13" bestFit="1" customWidth="1"/>
    <col min="5393" max="5393" width="13.44140625" style="13" customWidth="1"/>
    <col min="5394" max="5395" width="9.44140625" style="13" bestFit="1" customWidth="1"/>
    <col min="5396" max="5396" width="9.5546875" style="13" bestFit="1" customWidth="1"/>
    <col min="5397" max="5634" width="9.109375" style="13"/>
    <col min="5635" max="5635" width="3" style="13" customWidth="1"/>
    <col min="5636" max="5636" width="12.44140625" style="13" customWidth="1"/>
    <col min="5637" max="5637" width="5" style="13" customWidth="1"/>
    <col min="5638" max="5638" width="12" style="13" customWidth="1"/>
    <col min="5639" max="5639" width="10.44140625" style="13" customWidth="1"/>
    <col min="5640" max="5640" width="10.44140625" style="13" bestFit="1" customWidth="1"/>
    <col min="5641" max="5641" width="9.44140625" style="13" bestFit="1" customWidth="1"/>
    <col min="5642" max="5642" width="12" style="13" customWidth="1"/>
    <col min="5643" max="5643" width="10" style="13" customWidth="1"/>
    <col min="5644" max="5644" width="12.44140625" style="13" customWidth="1"/>
    <col min="5645" max="5645" width="9.44140625" style="13" bestFit="1" customWidth="1"/>
    <col min="5646" max="5646" width="10.44140625" style="13" customWidth="1"/>
    <col min="5647" max="5647" width="11.44140625" style="13" customWidth="1"/>
    <col min="5648" max="5648" width="9.44140625" style="13" bestFit="1" customWidth="1"/>
    <col min="5649" max="5649" width="13.44140625" style="13" customWidth="1"/>
    <col min="5650" max="5651" width="9.44140625" style="13" bestFit="1" customWidth="1"/>
    <col min="5652" max="5652" width="9.5546875" style="13" bestFit="1" customWidth="1"/>
    <col min="5653" max="5890" width="9.109375" style="13"/>
    <col min="5891" max="5891" width="3" style="13" customWidth="1"/>
    <col min="5892" max="5892" width="12.44140625" style="13" customWidth="1"/>
    <col min="5893" max="5893" width="5" style="13" customWidth="1"/>
    <col min="5894" max="5894" width="12" style="13" customWidth="1"/>
    <col min="5895" max="5895" width="10.44140625" style="13" customWidth="1"/>
    <col min="5896" max="5896" width="10.44140625" style="13" bestFit="1" customWidth="1"/>
    <col min="5897" max="5897" width="9.44140625" style="13" bestFit="1" customWidth="1"/>
    <col min="5898" max="5898" width="12" style="13" customWidth="1"/>
    <col min="5899" max="5899" width="10" style="13" customWidth="1"/>
    <col min="5900" max="5900" width="12.44140625" style="13" customWidth="1"/>
    <col min="5901" max="5901" width="9.44140625" style="13" bestFit="1" customWidth="1"/>
    <col min="5902" max="5902" width="10.44140625" style="13" customWidth="1"/>
    <col min="5903" max="5903" width="11.44140625" style="13" customWidth="1"/>
    <col min="5904" max="5904" width="9.44140625" style="13" bestFit="1" customWidth="1"/>
    <col min="5905" max="5905" width="13.44140625" style="13" customWidth="1"/>
    <col min="5906" max="5907" width="9.44140625" style="13" bestFit="1" customWidth="1"/>
    <col min="5908" max="5908" width="9.5546875" style="13" bestFit="1" customWidth="1"/>
    <col min="5909" max="6146" width="9.109375" style="13"/>
    <col min="6147" max="6147" width="3" style="13" customWidth="1"/>
    <col min="6148" max="6148" width="12.44140625" style="13" customWidth="1"/>
    <col min="6149" max="6149" width="5" style="13" customWidth="1"/>
    <col min="6150" max="6150" width="12" style="13" customWidth="1"/>
    <col min="6151" max="6151" width="10.44140625" style="13" customWidth="1"/>
    <col min="6152" max="6152" width="10.44140625" style="13" bestFit="1" customWidth="1"/>
    <col min="6153" max="6153" width="9.44140625" style="13" bestFit="1" customWidth="1"/>
    <col min="6154" max="6154" width="12" style="13" customWidth="1"/>
    <col min="6155" max="6155" width="10" style="13" customWidth="1"/>
    <col min="6156" max="6156" width="12.44140625" style="13" customWidth="1"/>
    <col min="6157" max="6157" width="9.44140625" style="13" bestFit="1" customWidth="1"/>
    <col min="6158" max="6158" width="10.44140625" style="13" customWidth="1"/>
    <col min="6159" max="6159" width="11.44140625" style="13" customWidth="1"/>
    <col min="6160" max="6160" width="9.44140625" style="13" bestFit="1" customWidth="1"/>
    <col min="6161" max="6161" width="13.44140625" style="13" customWidth="1"/>
    <col min="6162" max="6163" width="9.44140625" style="13" bestFit="1" customWidth="1"/>
    <col min="6164" max="6164" width="9.5546875" style="13" bestFit="1" customWidth="1"/>
    <col min="6165" max="6402" width="9.109375" style="13"/>
    <col min="6403" max="6403" width="3" style="13" customWidth="1"/>
    <col min="6404" max="6404" width="12.44140625" style="13" customWidth="1"/>
    <col min="6405" max="6405" width="5" style="13" customWidth="1"/>
    <col min="6406" max="6406" width="12" style="13" customWidth="1"/>
    <col min="6407" max="6407" width="10.44140625" style="13" customWidth="1"/>
    <col min="6408" max="6408" width="10.44140625" style="13" bestFit="1" customWidth="1"/>
    <col min="6409" max="6409" width="9.44140625" style="13" bestFit="1" customWidth="1"/>
    <col min="6410" max="6410" width="12" style="13" customWidth="1"/>
    <col min="6411" max="6411" width="10" style="13" customWidth="1"/>
    <col min="6412" max="6412" width="12.44140625" style="13" customWidth="1"/>
    <col min="6413" max="6413" width="9.44140625" style="13" bestFit="1" customWidth="1"/>
    <col min="6414" max="6414" width="10.44140625" style="13" customWidth="1"/>
    <col min="6415" max="6415" width="11.44140625" style="13" customWidth="1"/>
    <col min="6416" max="6416" width="9.44140625" style="13" bestFit="1" customWidth="1"/>
    <col min="6417" max="6417" width="13.44140625" style="13" customWidth="1"/>
    <col min="6418" max="6419" width="9.44140625" style="13" bestFit="1" customWidth="1"/>
    <col min="6420" max="6420" width="9.5546875" style="13" bestFit="1" customWidth="1"/>
    <col min="6421" max="6658" width="9.109375" style="13"/>
    <col min="6659" max="6659" width="3" style="13" customWidth="1"/>
    <col min="6660" max="6660" width="12.44140625" style="13" customWidth="1"/>
    <col min="6661" max="6661" width="5" style="13" customWidth="1"/>
    <col min="6662" max="6662" width="12" style="13" customWidth="1"/>
    <col min="6663" max="6663" width="10.44140625" style="13" customWidth="1"/>
    <col min="6664" max="6664" width="10.44140625" style="13" bestFit="1" customWidth="1"/>
    <col min="6665" max="6665" width="9.44140625" style="13" bestFit="1" customWidth="1"/>
    <col min="6666" max="6666" width="12" style="13" customWidth="1"/>
    <col min="6667" max="6667" width="10" style="13" customWidth="1"/>
    <col min="6668" max="6668" width="12.44140625" style="13" customWidth="1"/>
    <col min="6669" max="6669" width="9.44140625" style="13" bestFit="1" customWidth="1"/>
    <col min="6670" max="6670" width="10.44140625" style="13" customWidth="1"/>
    <col min="6671" max="6671" width="11.44140625" style="13" customWidth="1"/>
    <col min="6672" max="6672" width="9.44140625" style="13" bestFit="1" customWidth="1"/>
    <col min="6673" max="6673" width="13.44140625" style="13" customWidth="1"/>
    <col min="6674" max="6675" width="9.44140625" style="13" bestFit="1" customWidth="1"/>
    <col min="6676" max="6676" width="9.5546875" style="13" bestFit="1" customWidth="1"/>
    <col min="6677" max="6914" width="9.109375" style="13"/>
    <col min="6915" max="6915" width="3" style="13" customWidth="1"/>
    <col min="6916" max="6916" width="12.44140625" style="13" customWidth="1"/>
    <col min="6917" max="6917" width="5" style="13" customWidth="1"/>
    <col min="6918" max="6918" width="12" style="13" customWidth="1"/>
    <col min="6919" max="6919" width="10.44140625" style="13" customWidth="1"/>
    <col min="6920" max="6920" width="10.44140625" style="13" bestFit="1" customWidth="1"/>
    <col min="6921" max="6921" width="9.44140625" style="13" bestFit="1" customWidth="1"/>
    <col min="6922" max="6922" width="12" style="13" customWidth="1"/>
    <col min="6923" max="6923" width="10" style="13" customWidth="1"/>
    <col min="6924" max="6924" width="12.44140625" style="13" customWidth="1"/>
    <col min="6925" max="6925" width="9.44140625" style="13" bestFit="1" customWidth="1"/>
    <col min="6926" max="6926" width="10.44140625" style="13" customWidth="1"/>
    <col min="6927" max="6927" width="11.44140625" style="13" customWidth="1"/>
    <col min="6928" max="6928" width="9.44140625" style="13" bestFit="1" customWidth="1"/>
    <col min="6929" max="6929" width="13.44140625" style="13" customWidth="1"/>
    <col min="6930" max="6931" width="9.44140625" style="13" bestFit="1" customWidth="1"/>
    <col min="6932" max="6932" width="9.5546875" style="13" bestFit="1" customWidth="1"/>
    <col min="6933" max="7170" width="9.109375" style="13"/>
    <col min="7171" max="7171" width="3" style="13" customWidth="1"/>
    <col min="7172" max="7172" width="12.44140625" style="13" customWidth="1"/>
    <col min="7173" max="7173" width="5" style="13" customWidth="1"/>
    <col min="7174" max="7174" width="12" style="13" customWidth="1"/>
    <col min="7175" max="7175" width="10.44140625" style="13" customWidth="1"/>
    <col min="7176" max="7176" width="10.44140625" style="13" bestFit="1" customWidth="1"/>
    <col min="7177" max="7177" width="9.44140625" style="13" bestFit="1" customWidth="1"/>
    <col min="7178" max="7178" width="12" style="13" customWidth="1"/>
    <col min="7179" max="7179" width="10" style="13" customWidth="1"/>
    <col min="7180" max="7180" width="12.44140625" style="13" customWidth="1"/>
    <col min="7181" max="7181" width="9.44140625" style="13" bestFit="1" customWidth="1"/>
    <col min="7182" max="7182" width="10.44140625" style="13" customWidth="1"/>
    <col min="7183" max="7183" width="11.44140625" style="13" customWidth="1"/>
    <col min="7184" max="7184" width="9.44140625" style="13" bestFit="1" customWidth="1"/>
    <col min="7185" max="7185" width="13.44140625" style="13" customWidth="1"/>
    <col min="7186" max="7187" width="9.44140625" style="13" bestFit="1" customWidth="1"/>
    <col min="7188" max="7188" width="9.5546875" style="13" bestFit="1" customWidth="1"/>
    <col min="7189" max="7426" width="9.109375" style="13"/>
    <col min="7427" max="7427" width="3" style="13" customWidth="1"/>
    <col min="7428" max="7428" width="12.44140625" style="13" customWidth="1"/>
    <col min="7429" max="7429" width="5" style="13" customWidth="1"/>
    <col min="7430" max="7430" width="12" style="13" customWidth="1"/>
    <col min="7431" max="7431" width="10.44140625" style="13" customWidth="1"/>
    <col min="7432" max="7432" width="10.44140625" style="13" bestFit="1" customWidth="1"/>
    <col min="7433" max="7433" width="9.44140625" style="13" bestFit="1" customWidth="1"/>
    <col min="7434" max="7434" width="12" style="13" customWidth="1"/>
    <col min="7435" max="7435" width="10" style="13" customWidth="1"/>
    <col min="7436" max="7436" width="12.44140625" style="13" customWidth="1"/>
    <col min="7437" max="7437" width="9.44140625" style="13" bestFit="1" customWidth="1"/>
    <col min="7438" max="7438" width="10.44140625" style="13" customWidth="1"/>
    <col min="7439" max="7439" width="11.44140625" style="13" customWidth="1"/>
    <col min="7440" max="7440" width="9.44140625" style="13" bestFit="1" customWidth="1"/>
    <col min="7441" max="7441" width="13.44140625" style="13" customWidth="1"/>
    <col min="7442" max="7443" width="9.44140625" style="13" bestFit="1" customWidth="1"/>
    <col min="7444" max="7444" width="9.5546875" style="13" bestFit="1" customWidth="1"/>
    <col min="7445" max="7682" width="9.109375" style="13"/>
    <col min="7683" max="7683" width="3" style="13" customWidth="1"/>
    <col min="7684" max="7684" width="12.44140625" style="13" customWidth="1"/>
    <col min="7685" max="7685" width="5" style="13" customWidth="1"/>
    <col min="7686" max="7686" width="12" style="13" customWidth="1"/>
    <col min="7687" max="7687" width="10.44140625" style="13" customWidth="1"/>
    <col min="7688" max="7688" width="10.44140625" style="13" bestFit="1" customWidth="1"/>
    <col min="7689" max="7689" width="9.44140625" style="13" bestFit="1" customWidth="1"/>
    <col min="7690" max="7690" width="12" style="13" customWidth="1"/>
    <col min="7691" max="7691" width="10" style="13" customWidth="1"/>
    <col min="7692" max="7692" width="12.44140625" style="13" customWidth="1"/>
    <col min="7693" max="7693" width="9.44140625" style="13" bestFit="1" customWidth="1"/>
    <col min="7694" max="7694" width="10.44140625" style="13" customWidth="1"/>
    <col min="7695" max="7695" width="11.44140625" style="13" customWidth="1"/>
    <col min="7696" max="7696" width="9.44140625" style="13" bestFit="1" customWidth="1"/>
    <col min="7697" max="7697" width="13.44140625" style="13" customWidth="1"/>
    <col min="7698" max="7699" width="9.44140625" style="13" bestFit="1" customWidth="1"/>
    <col min="7700" max="7700" width="9.5546875" style="13" bestFit="1" customWidth="1"/>
    <col min="7701" max="7938" width="9.109375" style="13"/>
    <col min="7939" max="7939" width="3" style="13" customWidth="1"/>
    <col min="7940" max="7940" width="12.44140625" style="13" customWidth="1"/>
    <col min="7941" max="7941" width="5" style="13" customWidth="1"/>
    <col min="7942" max="7942" width="12" style="13" customWidth="1"/>
    <col min="7943" max="7943" width="10.44140625" style="13" customWidth="1"/>
    <col min="7944" max="7944" width="10.44140625" style="13" bestFit="1" customWidth="1"/>
    <col min="7945" max="7945" width="9.44140625" style="13" bestFit="1" customWidth="1"/>
    <col min="7946" max="7946" width="12" style="13" customWidth="1"/>
    <col min="7947" max="7947" width="10" style="13" customWidth="1"/>
    <col min="7948" max="7948" width="12.44140625" style="13" customWidth="1"/>
    <col min="7949" max="7949" width="9.44140625" style="13" bestFit="1" customWidth="1"/>
    <col min="7950" max="7950" width="10.44140625" style="13" customWidth="1"/>
    <col min="7951" max="7951" width="11.44140625" style="13" customWidth="1"/>
    <col min="7952" max="7952" width="9.44140625" style="13" bestFit="1" customWidth="1"/>
    <col min="7953" max="7953" width="13.44140625" style="13" customWidth="1"/>
    <col min="7954" max="7955" width="9.44140625" style="13" bestFit="1" customWidth="1"/>
    <col min="7956" max="7956" width="9.5546875" style="13" bestFit="1" customWidth="1"/>
    <col min="7957" max="8194" width="9.109375" style="13"/>
    <col min="8195" max="8195" width="3" style="13" customWidth="1"/>
    <col min="8196" max="8196" width="12.44140625" style="13" customWidth="1"/>
    <col min="8197" max="8197" width="5" style="13" customWidth="1"/>
    <col min="8198" max="8198" width="12" style="13" customWidth="1"/>
    <col min="8199" max="8199" width="10.44140625" style="13" customWidth="1"/>
    <col min="8200" max="8200" width="10.44140625" style="13" bestFit="1" customWidth="1"/>
    <col min="8201" max="8201" width="9.44140625" style="13" bestFit="1" customWidth="1"/>
    <col min="8202" max="8202" width="12" style="13" customWidth="1"/>
    <col min="8203" max="8203" width="10" style="13" customWidth="1"/>
    <col min="8204" max="8204" width="12.44140625" style="13" customWidth="1"/>
    <col min="8205" max="8205" width="9.44140625" style="13" bestFit="1" customWidth="1"/>
    <col min="8206" max="8206" width="10.44140625" style="13" customWidth="1"/>
    <col min="8207" max="8207" width="11.44140625" style="13" customWidth="1"/>
    <col min="8208" max="8208" width="9.44140625" style="13" bestFit="1" customWidth="1"/>
    <col min="8209" max="8209" width="13.44140625" style="13" customWidth="1"/>
    <col min="8210" max="8211" width="9.44140625" style="13" bestFit="1" customWidth="1"/>
    <col min="8212" max="8212" width="9.5546875" style="13" bestFit="1" customWidth="1"/>
    <col min="8213" max="8450" width="9.109375" style="13"/>
    <col min="8451" max="8451" width="3" style="13" customWidth="1"/>
    <col min="8452" max="8452" width="12.44140625" style="13" customWidth="1"/>
    <col min="8453" max="8453" width="5" style="13" customWidth="1"/>
    <col min="8454" max="8454" width="12" style="13" customWidth="1"/>
    <col min="8455" max="8455" width="10.44140625" style="13" customWidth="1"/>
    <col min="8456" max="8456" width="10.44140625" style="13" bestFit="1" customWidth="1"/>
    <col min="8457" max="8457" width="9.44140625" style="13" bestFit="1" customWidth="1"/>
    <col min="8458" max="8458" width="12" style="13" customWidth="1"/>
    <col min="8459" max="8459" width="10" style="13" customWidth="1"/>
    <col min="8460" max="8460" width="12.44140625" style="13" customWidth="1"/>
    <col min="8461" max="8461" width="9.44140625" style="13" bestFit="1" customWidth="1"/>
    <col min="8462" max="8462" width="10.44140625" style="13" customWidth="1"/>
    <col min="8463" max="8463" width="11.44140625" style="13" customWidth="1"/>
    <col min="8464" max="8464" width="9.44140625" style="13" bestFit="1" customWidth="1"/>
    <col min="8465" max="8465" width="13.44140625" style="13" customWidth="1"/>
    <col min="8466" max="8467" width="9.44140625" style="13" bestFit="1" customWidth="1"/>
    <col min="8468" max="8468" width="9.5546875" style="13" bestFit="1" customWidth="1"/>
    <col min="8469" max="8706" width="9.109375" style="13"/>
    <col min="8707" max="8707" width="3" style="13" customWidth="1"/>
    <col min="8708" max="8708" width="12.44140625" style="13" customWidth="1"/>
    <col min="8709" max="8709" width="5" style="13" customWidth="1"/>
    <col min="8710" max="8710" width="12" style="13" customWidth="1"/>
    <col min="8711" max="8711" width="10.44140625" style="13" customWidth="1"/>
    <col min="8712" max="8712" width="10.44140625" style="13" bestFit="1" customWidth="1"/>
    <col min="8713" max="8713" width="9.44140625" style="13" bestFit="1" customWidth="1"/>
    <col min="8714" max="8714" width="12" style="13" customWidth="1"/>
    <col min="8715" max="8715" width="10" style="13" customWidth="1"/>
    <col min="8716" max="8716" width="12.44140625" style="13" customWidth="1"/>
    <col min="8717" max="8717" width="9.44140625" style="13" bestFit="1" customWidth="1"/>
    <col min="8718" max="8718" width="10.44140625" style="13" customWidth="1"/>
    <col min="8719" max="8719" width="11.44140625" style="13" customWidth="1"/>
    <col min="8720" max="8720" width="9.44140625" style="13" bestFit="1" customWidth="1"/>
    <col min="8721" max="8721" width="13.44140625" style="13" customWidth="1"/>
    <col min="8722" max="8723" width="9.44140625" style="13" bestFit="1" customWidth="1"/>
    <col min="8724" max="8724" width="9.5546875" style="13" bestFit="1" customWidth="1"/>
    <col min="8725" max="8962" width="9.109375" style="13"/>
    <col min="8963" max="8963" width="3" style="13" customWidth="1"/>
    <col min="8964" max="8964" width="12.44140625" style="13" customWidth="1"/>
    <col min="8965" max="8965" width="5" style="13" customWidth="1"/>
    <col min="8966" max="8966" width="12" style="13" customWidth="1"/>
    <col min="8967" max="8967" width="10.44140625" style="13" customWidth="1"/>
    <col min="8968" max="8968" width="10.44140625" style="13" bestFit="1" customWidth="1"/>
    <col min="8969" max="8969" width="9.44140625" style="13" bestFit="1" customWidth="1"/>
    <col min="8970" max="8970" width="12" style="13" customWidth="1"/>
    <col min="8971" max="8971" width="10" style="13" customWidth="1"/>
    <col min="8972" max="8972" width="12.44140625" style="13" customWidth="1"/>
    <col min="8973" max="8973" width="9.44140625" style="13" bestFit="1" customWidth="1"/>
    <col min="8974" max="8974" width="10.44140625" style="13" customWidth="1"/>
    <col min="8975" max="8975" width="11.44140625" style="13" customWidth="1"/>
    <col min="8976" max="8976" width="9.44140625" style="13" bestFit="1" customWidth="1"/>
    <col min="8977" max="8977" width="13.44140625" style="13" customWidth="1"/>
    <col min="8978" max="8979" width="9.44140625" style="13" bestFit="1" customWidth="1"/>
    <col min="8980" max="8980" width="9.5546875" style="13" bestFit="1" customWidth="1"/>
    <col min="8981" max="9218" width="9.109375" style="13"/>
    <col min="9219" max="9219" width="3" style="13" customWidth="1"/>
    <col min="9220" max="9220" width="12.44140625" style="13" customWidth="1"/>
    <col min="9221" max="9221" width="5" style="13" customWidth="1"/>
    <col min="9222" max="9222" width="12" style="13" customWidth="1"/>
    <col min="9223" max="9223" width="10.44140625" style="13" customWidth="1"/>
    <col min="9224" max="9224" width="10.44140625" style="13" bestFit="1" customWidth="1"/>
    <col min="9225" max="9225" width="9.44140625" style="13" bestFit="1" customWidth="1"/>
    <col min="9226" max="9226" width="12" style="13" customWidth="1"/>
    <col min="9227" max="9227" width="10" style="13" customWidth="1"/>
    <col min="9228" max="9228" width="12.44140625" style="13" customWidth="1"/>
    <col min="9229" max="9229" width="9.44140625" style="13" bestFit="1" customWidth="1"/>
    <col min="9230" max="9230" width="10.44140625" style="13" customWidth="1"/>
    <col min="9231" max="9231" width="11.44140625" style="13" customWidth="1"/>
    <col min="9232" max="9232" width="9.44140625" style="13" bestFit="1" customWidth="1"/>
    <col min="9233" max="9233" width="13.44140625" style="13" customWidth="1"/>
    <col min="9234" max="9235" width="9.44140625" style="13" bestFit="1" customWidth="1"/>
    <col min="9236" max="9236" width="9.5546875" style="13" bestFit="1" customWidth="1"/>
    <col min="9237" max="9474" width="9.109375" style="13"/>
    <col min="9475" max="9475" width="3" style="13" customWidth="1"/>
    <col min="9476" max="9476" width="12.44140625" style="13" customWidth="1"/>
    <col min="9477" max="9477" width="5" style="13" customWidth="1"/>
    <col min="9478" max="9478" width="12" style="13" customWidth="1"/>
    <col min="9479" max="9479" width="10.44140625" style="13" customWidth="1"/>
    <col min="9480" max="9480" width="10.44140625" style="13" bestFit="1" customWidth="1"/>
    <col min="9481" max="9481" width="9.44140625" style="13" bestFit="1" customWidth="1"/>
    <col min="9482" max="9482" width="12" style="13" customWidth="1"/>
    <col min="9483" max="9483" width="10" style="13" customWidth="1"/>
    <col min="9484" max="9484" width="12.44140625" style="13" customWidth="1"/>
    <col min="9485" max="9485" width="9.44140625" style="13" bestFit="1" customWidth="1"/>
    <col min="9486" max="9486" width="10.44140625" style="13" customWidth="1"/>
    <col min="9487" max="9487" width="11.44140625" style="13" customWidth="1"/>
    <col min="9488" max="9488" width="9.44140625" style="13" bestFit="1" customWidth="1"/>
    <col min="9489" max="9489" width="13.44140625" style="13" customWidth="1"/>
    <col min="9490" max="9491" width="9.44140625" style="13" bestFit="1" customWidth="1"/>
    <col min="9492" max="9492" width="9.5546875" style="13" bestFit="1" customWidth="1"/>
    <col min="9493" max="9730" width="9.109375" style="13"/>
    <col min="9731" max="9731" width="3" style="13" customWidth="1"/>
    <col min="9732" max="9732" width="12.44140625" style="13" customWidth="1"/>
    <col min="9733" max="9733" width="5" style="13" customWidth="1"/>
    <col min="9734" max="9734" width="12" style="13" customWidth="1"/>
    <col min="9735" max="9735" width="10.44140625" style="13" customWidth="1"/>
    <col min="9736" max="9736" width="10.44140625" style="13" bestFit="1" customWidth="1"/>
    <col min="9737" max="9737" width="9.44140625" style="13" bestFit="1" customWidth="1"/>
    <col min="9738" max="9738" width="12" style="13" customWidth="1"/>
    <col min="9739" max="9739" width="10" style="13" customWidth="1"/>
    <col min="9740" max="9740" width="12.44140625" style="13" customWidth="1"/>
    <col min="9741" max="9741" width="9.44140625" style="13" bestFit="1" customWidth="1"/>
    <col min="9742" max="9742" width="10.44140625" style="13" customWidth="1"/>
    <col min="9743" max="9743" width="11.44140625" style="13" customWidth="1"/>
    <col min="9744" max="9744" width="9.44140625" style="13" bestFit="1" customWidth="1"/>
    <col min="9745" max="9745" width="13.44140625" style="13" customWidth="1"/>
    <col min="9746" max="9747" width="9.44140625" style="13" bestFit="1" customWidth="1"/>
    <col min="9748" max="9748" width="9.5546875" style="13" bestFit="1" customWidth="1"/>
    <col min="9749" max="9986" width="9.109375" style="13"/>
    <col min="9987" max="9987" width="3" style="13" customWidth="1"/>
    <col min="9988" max="9988" width="12.44140625" style="13" customWidth="1"/>
    <col min="9989" max="9989" width="5" style="13" customWidth="1"/>
    <col min="9990" max="9990" width="12" style="13" customWidth="1"/>
    <col min="9991" max="9991" width="10.44140625" style="13" customWidth="1"/>
    <col min="9992" max="9992" width="10.44140625" style="13" bestFit="1" customWidth="1"/>
    <col min="9993" max="9993" width="9.44140625" style="13" bestFit="1" customWidth="1"/>
    <col min="9994" max="9994" width="12" style="13" customWidth="1"/>
    <col min="9995" max="9995" width="10" style="13" customWidth="1"/>
    <col min="9996" max="9996" width="12.44140625" style="13" customWidth="1"/>
    <col min="9997" max="9997" width="9.44140625" style="13" bestFit="1" customWidth="1"/>
    <col min="9998" max="9998" width="10.44140625" style="13" customWidth="1"/>
    <col min="9999" max="9999" width="11.44140625" style="13" customWidth="1"/>
    <col min="10000" max="10000" width="9.44140625" style="13" bestFit="1" customWidth="1"/>
    <col min="10001" max="10001" width="13.44140625" style="13" customWidth="1"/>
    <col min="10002" max="10003" width="9.44140625" style="13" bestFit="1" customWidth="1"/>
    <col min="10004" max="10004" width="9.5546875" style="13" bestFit="1" customWidth="1"/>
    <col min="10005" max="10242" width="9.109375" style="13"/>
    <col min="10243" max="10243" width="3" style="13" customWidth="1"/>
    <col min="10244" max="10244" width="12.44140625" style="13" customWidth="1"/>
    <col min="10245" max="10245" width="5" style="13" customWidth="1"/>
    <col min="10246" max="10246" width="12" style="13" customWidth="1"/>
    <col min="10247" max="10247" width="10.44140625" style="13" customWidth="1"/>
    <col min="10248" max="10248" width="10.44140625" style="13" bestFit="1" customWidth="1"/>
    <col min="10249" max="10249" width="9.44140625" style="13" bestFit="1" customWidth="1"/>
    <col min="10250" max="10250" width="12" style="13" customWidth="1"/>
    <col min="10251" max="10251" width="10" style="13" customWidth="1"/>
    <col min="10252" max="10252" width="12.44140625" style="13" customWidth="1"/>
    <col min="10253" max="10253" width="9.44140625" style="13" bestFit="1" customWidth="1"/>
    <col min="10254" max="10254" width="10.44140625" style="13" customWidth="1"/>
    <col min="10255" max="10255" width="11.44140625" style="13" customWidth="1"/>
    <col min="10256" max="10256" width="9.44140625" style="13" bestFit="1" customWidth="1"/>
    <col min="10257" max="10257" width="13.44140625" style="13" customWidth="1"/>
    <col min="10258" max="10259" width="9.44140625" style="13" bestFit="1" customWidth="1"/>
    <col min="10260" max="10260" width="9.5546875" style="13" bestFit="1" customWidth="1"/>
    <col min="10261" max="10498" width="9.109375" style="13"/>
    <col min="10499" max="10499" width="3" style="13" customWidth="1"/>
    <col min="10500" max="10500" width="12.44140625" style="13" customWidth="1"/>
    <col min="10501" max="10501" width="5" style="13" customWidth="1"/>
    <col min="10502" max="10502" width="12" style="13" customWidth="1"/>
    <col min="10503" max="10503" width="10.44140625" style="13" customWidth="1"/>
    <col min="10504" max="10504" width="10.44140625" style="13" bestFit="1" customWidth="1"/>
    <col min="10505" max="10505" width="9.44140625" style="13" bestFit="1" customWidth="1"/>
    <col min="10506" max="10506" width="12" style="13" customWidth="1"/>
    <col min="10507" max="10507" width="10" style="13" customWidth="1"/>
    <col min="10508" max="10508" width="12.44140625" style="13" customWidth="1"/>
    <col min="10509" max="10509" width="9.44140625" style="13" bestFit="1" customWidth="1"/>
    <col min="10510" max="10510" width="10.44140625" style="13" customWidth="1"/>
    <col min="10511" max="10511" width="11.44140625" style="13" customWidth="1"/>
    <col min="10512" max="10512" width="9.44140625" style="13" bestFit="1" customWidth="1"/>
    <col min="10513" max="10513" width="13.44140625" style="13" customWidth="1"/>
    <col min="10514" max="10515" width="9.44140625" style="13" bestFit="1" customWidth="1"/>
    <col min="10516" max="10516" width="9.5546875" style="13" bestFit="1" customWidth="1"/>
    <col min="10517" max="10754" width="9.109375" style="13"/>
    <col min="10755" max="10755" width="3" style="13" customWidth="1"/>
    <col min="10756" max="10756" width="12.44140625" style="13" customWidth="1"/>
    <col min="10757" max="10757" width="5" style="13" customWidth="1"/>
    <col min="10758" max="10758" width="12" style="13" customWidth="1"/>
    <col min="10759" max="10759" width="10.44140625" style="13" customWidth="1"/>
    <col min="10760" max="10760" width="10.44140625" style="13" bestFit="1" customWidth="1"/>
    <col min="10761" max="10761" width="9.44140625" style="13" bestFit="1" customWidth="1"/>
    <col min="10762" max="10762" width="12" style="13" customWidth="1"/>
    <col min="10763" max="10763" width="10" style="13" customWidth="1"/>
    <col min="10764" max="10764" width="12.44140625" style="13" customWidth="1"/>
    <col min="10765" max="10765" width="9.44140625" style="13" bestFit="1" customWidth="1"/>
    <col min="10766" max="10766" width="10.44140625" style="13" customWidth="1"/>
    <col min="10767" max="10767" width="11.44140625" style="13" customWidth="1"/>
    <col min="10768" max="10768" width="9.44140625" style="13" bestFit="1" customWidth="1"/>
    <col min="10769" max="10769" width="13.44140625" style="13" customWidth="1"/>
    <col min="10770" max="10771" width="9.44140625" style="13" bestFit="1" customWidth="1"/>
    <col min="10772" max="10772" width="9.5546875" style="13" bestFit="1" customWidth="1"/>
    <col min="10773" max="11010" width="9.109375" style="13"/>
    <col min="11011" max="11011" width="3" style="13" customWidth="1"/>
    <col min="11012" max="11012" width="12.44140625" style="13" customWidth="1"/>
    <col min="11013" max="11013" width="5" style="13" customWidth="1"/>
    <col min="11014" max="11014" width="12" style="13" customWidth="1"/>
    <col min="11015" max="11015" width="10.44140625" style="13" customWidth="1"/>
    <col min="11016" max="11016" width="10.44140625" style="13" bestFit="1" customWidth="1"/>
    <col min="11017" max="11017" width="9.44140625" style="13" bestFit="1" customWidth="1"/>
    <col min="11018" max="11018" width="12" style="13" customWidth="1"/>
    <col min="11019" max="11019" width="10" style="13" customWidth="1"/>
    <col min="11020" max="11020" width="12.44140625" style="13" customWidth="1"/>
    <col min="11021" max="11021" width="9.44140625" style="13" bestFit="1" customWidth="1"/>
    <col min="11022" max="11022" width="10.44140625" style="13" customWidth="1"/>
    <col min="11023" max="11023" width="11.44140625" style="13" customWidth="1"/>
    <col min="11024" max="11024" width="9.44140625" style="13" bestFit="1" customWidth="1"/>
    <col min="11025" max="11025" width="13.44140625" style="13" customWidth="1"/>
    <col min="11026" max="11027" width="9.44140625" style="13" bestFit="1" customWidth="1"/>
    <col min="11028" max="11028" width="9.5546875" style="13" bestFit="1" customWidth="1"/>
    <col min="11029" max="11266" width="9.109375" style="13"/>
    <col min="11267" max="11267" width="3" style="13" customWidth="1"/>
    <col min="11268" max="11268" width="12.44140625" style="13" customWidth="1"/>
    <col min="11269" max="11269" width="5" style="13" customWidth="1"/>
    <col min="11270" max="11270" width="12" style="13" customWidth="1"/>
    <col min="11271" max="11271" width="10.44140625" style="13" customWidth="1"/>
    <col min="11272" max="11272" width="10.44140625" style="13" bestFit="1" customWidth="1"/>
    <col min="11273" max="11273" width="9.44140625" style="13" bestFit="1" customWidth="1"/>
    <col min="11274" max="11274" width="12" style="13" customWidth="1"/>
    <col min="11275" max="11275" width="10" style="13" customWidth="1"/>
    <col min="11276" max="11276" width="12.44140625" style="13" customWidth="1"/>
    <col min="11277" max="11277" width="9.44140625" style="13" bestFit="1" customWidth="1"/>
    <col min="11278" max="11278" width="10.44140625" style="13" customWidth="1"/>
    <col min="11279" max="11279" width="11.44140625" style="13" customWidth="1"/>
    <col min="11280" max="11280" width="9.44140625" style="13" bestFit="1" customWidth="1"/>
    <col min="11281" max="11281" width="13.44140625" style="13" customWidth="1"/>
    <col min="11282" max="11283" width="9.44140625" style="13" bestFit="1" customWidth="1"/>
    <col min="11284" max="11284" width="9.5546875" style="13" bestFit="1" customWidth="1"/>
    <col min="11285" max="11522" width="9.109375" style="13"/>
    <col min="11523" max="11523" width="3" style="13" customWidth="1"/>
    <col min="11524" max="11524" width="12.44140625" style="13" customWidth="1"/>
    <col min="11525" max="11525" width="5" style="13" customWidth="1"/>
    <col min="11526" max="11526" width="12" style="13" customWidth="1"/>
    <col min="11527" max="11527" width="10.44140625" style="13" customWidth="1"/>
    <col min="11528" max="11528" width="10.44140625" style="13" bestFit="1" customWidth="1"/>
    <col min="11529" max="11529" width="9.44140625" style="13" bestFit="1" customWidth="1"/>
    <col min="11530" max="11530" width="12" style="13" customWidth="1"/>
    <col min="11531" max="11531" width="10" style="13" customWidth="1"/>
    <col min="11532" max="11532" width="12.44140625" style="13" customWidth="1"/>
    <col min="11533" max="11533" width="9.44140625" style="13" bestFit="1" customWidth="1"/>
    <col min="11534" max="11534" width="10.44140625" style="13" customWidth="1"/>
    <col min="11535" max="11535" width="11.44140625" style="13" customWidth="1"/>
    <col min="11536" max="11536" width="9.44140625" style="13" bestFit="1" customWidth="1"/>
    <col min="11537" max="11537" width="13.44140625" style="13" customWidth="1"/>
    <col min="11538" max="11539" width="9.44140625" style="13" bestFit="1" customWidth="1"/>
    <col min="11540" max="11540" width="9.5546875" style="13" bestFit="1" customWidth="1"/>
    <col min="11541" max="11778" width="9.109375" style="13"/>
    <col min="11779" max="11779" width="3" style="13" customWidth="1"/>
    <col min="11780" max="11780" width="12.44140625" style="13" customWidth="1"/>
    <col min="11781" max="11781" width="5" style="13" customWidth="1"/>
    <col min="11782" max="11782" width="12" style="13" customWidth="1"/>
    <col min="11783" max="11783" width="10.44140625" style="13" customWidth="1"/>
    <col min="11784" max="11784" width="10.44140625" style="13" bestFit="1" customWidth="1"/>
    <col min="11785" max="11785" width="9.44140625" style="13" bestFit="1" customWidth="1"/>
    <col min="11786" max="11786" width="12" style="13" customWidth="1"/>
    <col min="11787" max="11787" width="10" style="13" customWidth="1"/>
    <col min="11788" max="11788" width="12.44140625" style="13" customWidth="1"/>
    <col min="11789" max="11789" width="9.44140625" style="13" bestFit="1" customWidth="1"/>
    <col min="11790" max="11790" width="10.44140625" style="13" customWidth="1"/>
    <col min="11791" max="11791" width="11.44140625" style="13" customWidth="1"/>
    <col min="11792" max="11792" width="9.44140625" style="13" bestFit="1" customWidth="1"/>
    <col min="11793" max="11793" width="13.44140625" style="13" customWidth="1"/>
    <col min="11794" max="11795" width="9.44140625" style="13" bestFit="1" customWidth="1"/>
    <col min="11796" max="11796" width="9.5546875" style="13" bestFit="1" customWidth="1"/>
    <col min="11797" max="12034" width="9.109375" style="13"/>
    <col min="12035" max="12035" width="3" style="13" customWidth="1"/>
    <col min="12036" max="12036" width="12.44140625" style="13" customWidth="1"/>
    <col min="12037" max="12037" width="5" style="13" customWidth="1"/>
    <col min="12038" max="12038" width="12" style="13" customWidth="1"/>
    <col min="12039" max="12039" width="10.44140625" style="13" customWidth="1"/>
    <col min="12040" max="12040" width="10.44140625" style="13" bestFit="1" customWidth="1"/>
    <col min="12041" max="12041" width="9.44140625" style="13" bestFit="1" customWidth="1"/>
    <col min="12042" max="12042" width="12" style="13" customWidth="1"/>
    <col min="12043" max="12043" width="10" style="13" customWidth="1"/>
    <col min="12044" max="12044" width="12.44140625" style="13" customWidth="1"/>
    <col min="12045" max="12045" width="9.44140625" style="13" bestFit="1" customWidth="1"/>
    <col min="12046" max="12046" width="10.44140625" style="13" customWidth="1"/>
    <col min="12047" max="12047" width="11.44140625" style="13" customWidth="1"/>
    <col min="12048" max="12048" width="9.44140625" style="13" bestFit="1" customWidth="1"/>
    <col min="12049" max="12049" width="13.44140625" style="13" customWidth="1"/>
    <col min="12050" max="12051" width="9.44140625" style="13" bestFit="1" customWidth="1"/>
    <col min="12052" max="12052" width="9.5546875" style="13" bestFit="1" customWidth="1"/>
    <col min="12053" max="12290" width="9.109375" style="13"/>
    <col min="12291" max="12291" width="3" style="13" customWidth="1"/>
    <col min="12292" max="12292" width="12.44140625" style="13" customWidth="1"/>
    <col min="12293" max="12293" width="5" style="13" customWidth="1"/>
    <col min="12294" max="12294" width="12" style="13" customWidth="1"/>
    <col min="12295" max="12295" width="10.44140625" style="13" customWidth="1"/>
    <col min="12296" max="12296" width="10.44140625" style="13" bestFit="1" customWidth="1"/>
    <col min="12297" max="12297" width="9.44140625" style="13" bestFit="1" customWidth="1"/>
    <col min="12298" max="12298" width="12" style="13" customWidth="1"/>
    <col min="12299" max="12299" width="10" style="13" customWidth="1"/>
    <col min="12300" max="12300" width="12.44140625" style="13" customWidth="1"/>
    <col min="12301" max="12301" width="9.44140625" style="13" bestFit="1" customWidth="1"/>
    <col min="12302" max="12302" width="10.44140625" style="13" customWidth="1"/>
    <col min="12303" max="12303" width="11.44140625" style="13" customWidth="1"/>
    <col min="12304" max="12304" width="9.44140625" style="13" bestFit="1" customWidth="1"/>
    <col min="12305" max="12305" width="13.44140625" style="13" customWidth="1"/>
    <col min="12306" max="12307" width="9.44140625" style="13" bestFit="1" customWidth="1"/>
    <col min="12308" max="12308" width="9.5546875" style="13" bestFit="1" customWidth="1"/>
    <col min="12309" max="12546" width="9.109375" style="13"/>
    <col min="12547" max="12547" width="3" style="13" customWidth="1"/>
    <col min="12548" max="12548" width="12.44140625" style="13" customWidth="1"/>
    <col min="12549" max="12549" width="5" style="13" customWidth="1"/>
    <col min="12550" max="12550" width="12" style="13" customWidth="1"/>
    <col min="12551" max="12551" width="10.44140625" style="13" customWidth="1"/>
    <col min="12552" max="12552" width="10.44140625" style="13" bestFit="1" customWidth="1"/>
    <col min="12553" max="12553" width="9.44140625" style="13" bestFit="1" customWidth="1"/>
    <col min="12554" max="12554" width="12" style="13" customWidth="1"/>
    <col min="12555" max="12555" width="10" style="13" customWidth="1"/>
    <col min="12556" max="12556" width="12.44140625" style="13" customWidth="1"/>
    <col min="12557" max="12557" width="9.44140625" style="13" bestFit="1" customWidth="1"/>
    <col min="12558" max="12558" width="10.44140625" style="13" customWidth="1"/>
    <col min="12559" max="12559" width="11.44140625" style="13" customWidth="1"/>
    <col min="12560" max="12560" width="9.44140625" style="13" bestFit="1" customWidth="1"/>
    <col min="12561" max="12561" width="13.44140625" style="13" customWidth="1"/>
    <col min="12562" max="12563" width="9.44140625" style="13" bestFit="1" customWidth="1"/>
    <col min="12564" max="12564" width="9.5546875" style="13" bestFit="1" customWidth="1"/>
    <col min="12565" max="12802" width="9.109375" style="13"/>
    <col min="12803" max="12803" width="3" style="13" customWidth="1"/>
    <col min="12804" max="12804" width="12.44140625" style="13" customWidth="1"/>
    <col min="12805" max="12805" width="5" style="13" customWidth="1"/>
    <col min="12806" max="12806" width="12" style="13" customWidth="1"/>
    <col min="12807" max="12807" width="10.44140625" style="13" customWidth="1"/>
    <col min="12808" max="12808" width="10.44140625" style="13" bestFit="1" customWidth="1"/>
    <col min="12809" max="12809" width="9.44140625" style="13" bestFit="1" customWidth="1"/>
    <col min="12810" max="12810" width="12" style="13" customWidth="1"/>
    <col min="12811" max="12811" width="10" style="13" customWidth="1"/>
    <col min="12812" max="12812" width="12.44140625" style="13" customWidth="1"/>
    <col min="12813" max="12813" width="9.44140625" style="13" bestFit="1" customWidth="1"/>
    <col min="12814" max="12814" width="10.44140625" style="13" customWidth="1"/>
    <col min="12815" max="12815" width="11.44140625" style="13" customWidth="1"/>
    <col min="12816" max="12816" width="9.44140625" style="13" bestFit="1" customWidth="1"/>
    <col min="12817" max="12817" width="13.44140625" style="13" customWidth="1"/>
    <col min="12818" max="12819" width="9.44140625" style="13" bestFit="1" customWidth="1"/>
    <col min="12820" max="12820" width="9.5546875" style="13" bestFit="1" customWidth="1"/>
    <col min="12821" max="13058" width="9.109375" style="13"/>
    <col min="13059" max="13059" width="3" style="13" customWidth="1"/>
    <col min="13060" max="13060" width="12.44140625" style="13" customWidth="1"/>
    <col min="13061" max="13061" width="5" style="13" customWidth="1"/>
    <col min="13062" max="13062" width="12" style="13" customWidth="1"/>
    <col min="13063" max="13063" width="10.44140625" style="13" customWidth="1"/>
    <col min="13064" max="13064" width="10.44140625" style="13" bestFit="1" customWidth="1"/>
    <col min="13065" max="13065" width="9.44140625" style="13" bestFit="1" customWidth="1"/>
    <col min="13066" max="13066" width="12" style="13" customWidth="1"/>
    <col min="13067" max="13067" width="10" style="13" customWidth="1"/>
    <col min="13068" max="13068" width="12.44140625" style="13" customWidth="1"/>
    <col min="13069" max="13069" width="9.44140625" style="13" bestFit="1" customWidth="1"/>
    <col min="13070" max="13070" width="10.44140625" style="13" customWidth="1"/>
    <col min="13071" max="13071" width="11.44140625" style="13" customWidth="1"/>
    <col min="13072" max="13072" width="9.44140625" style="13" bestFit="1" customWidth="1"/>
    <col min="13073" max="13073" width="13.44140625" style="13" customWidth="1"/>
    <col min="13074" max="13075" width="9.44140625" style="13" bestFit="1" customWidth="1"/>
    <col min="13076" max="13076" width="9.5546875" style="13" bestFit="1" customWidth="1"/>
    <col min="13077" max="13314" width="9.109375" style="13"/>
    <col min="13315" max="13315" width="3" style="13" customWidth="1"/>
    <col min="13316" max="13316" width="12.44140625" style="13" customWidth="1"/>
    <col min="13317" max="13317" width="5" style="13" customWidth="1"/>
    <col min="13318" max="13318" width="12" style="13" customWidth="1"/>
    <col min="13319" max="13319" width="10.44140625" style="13" customWidth="1"/>
    <col min="13320" max="13320" width="10.44140625" style="13" bestFit="1" customWidth="1"/>
    <col min="13321" max="13321" width="9.44140625" style="13" bestFit="1" customWidth="1"/>
    <col min="13322" max="13322" width="12" style="13" customWidth="1"/>
    <col min="13323" max="13323" width="10" style="13" customWidth="1"/>
    <col min="13324" max="13324" width="12.44140625" style="13" customWidth="1"/>
    <col min="13325" max="13325" width="9.44140625" style="13" bestFit="1" customWidth="1"/>
    <col min="13326" max="13326" width="10.44140625" style="13" customWidth="1"/>
    <col min="13327" max="13327" width="11.44140625" style="13" customWidth="1"/>
    <col min="13328" max="13328" width="9.44140625" style="13" bestFit="1" customWidth="1"/>
    <col min="13329" max="13329" width="13.44140625" style="13" customWidth="1"/>
    <col min="13330" max="13331" width="9.44140625" style="13" bestFit="1" customWidth="1"/>
    <col min="13332" max="13332" width="9.5546875" style="13" bestFit="1" customWidth="1"/>
    <col min="13333" max="13570" width="9.109375" style="13"/>
    <col min="13571" max="13571" width="3" style="13" customWidth="1"/>
    <col min="13572" max="13572" width="12.44140625" style="13" customWidth="1"/>
    <col min="13573" max="13573" width="5" style="13" customWidth="1"/>
    <col min="13574" max="13574" width="12" style="13" customWidth="1"/>
    <col min="13575" max="13575" width="10.44140625" style="13" customWidth="1"/>
    <col min="13576" max="13576" width="10.44140625" style="13" bestFit="1" customWidth="1"/>
    <col min="13577" max="13577" width="9.44140625" style="13" bestFit="1" customWidth="1"/>
    <col min="13578" max="13578" width="12" style="13" customWidth="1"/>
    <col min="13579" max="13579" width="10" style="13" customWidth="1"/>
    <col min="13580" max="13580" width="12.44140625" style="13" customWidth="1"/>
    <col min="13581" max="13581" width="9.44140625" style="13" bestFit="1" customWidth="1"/>
    <col min="13582" max="13582" width="10.44140625" style="13" customWidth="1"/>
    <col min="13583" max="13583" width="11.44140625" style="13" customWidth="1"/>
    <col min="13584" max="13584" width="9.44140625" style="13" bestFit="1" customWidth="1"/>
    <col min="13585" max="13585" width="13.44140625" style="13" customWidth="1"/>
    <col min="13586" max="13587" width="9.44140625" style="13" bestFit="1" customWidth="1"/>
    <col min="13588" max="13588" width="9.5546875" style="13" bestFit="1" customWidth="1"/>
    <col min="13589" max="13826" width="9.109375" style="13"/>
    <col min="13827" max="13827" width="3" style="13" customWidth="1"/>
    <col min="13828" max="13828" width="12.44140625" style="13" customWidth="1"/>
    <col min="13829" max="13829" width="5" style="13" customWidth="1"/>
    <col min="13830" max="13830" width="12" style="13" customWidth="1"/>
    <col min="13831" max="13831" width="10.44140625" style="13" customWidth="1"/>
    <col min="13832" max="13832" width="10.44140625" style="13" bestFit="1" customWidth="1"/>
    <col min="13833" max="13833" width="9.44140625" style="13" bestFit="1" customWidth="1"/>
    <col min="13834" max="13834" width="12" style="13" customWidth="1"/>
    <col min="13835" max="13835" width="10" style="13" customWidth="1"/>
    <col min="13836" max="13836" width="12.44140625" style="13" customWidth="1"/>
    <col min="13837" max="13837" width="9.44140625" style="13" bestFit="1" customWidth="1"/>
    <col min="13838" max="13838" width="10.44140625" style="13" customWidth="1"/>
    <col min="13839" max="13839" width="11.44140625" style="13" customWidth="1"/>
    <col min="13840" max="13840" width="9.44140625" style="13" bestFit="1" customWidth="1"/>
    <col min="13841" max="13841" width="13.44140625" style="13" customWidth="1"/>
    <col min="13842" max="13843" width="9.44140625" style="13" bestFit="1" customWidth="1"/>
    <col min="13844" max="13844" width="9.5546875" style="13" bestFit="1" customWidth="1"/>
    <col min="13845" max="14082" width="9.109375" style="13"/>
    <col min="14083" max="14083" width="3" style="13" customWidth="1"/>
    <col min="14084" max="14084" width="12.44140625" style="13" customWidth="1"/>
    <col min="14085" max="14085" width="5" style="13" customWidth="1"/>
    <col min="14086" max="14086" width="12" style="13" customWidth="1"/>
    <col min="14087" max="14087" width="10.44140625" style="13" customWidth="1"/>
    <col min="14088" max="14088" width="10.44140625" style="13" bestFit="1" customWidth="1"/>
    <col min="14089" max="14089" width="9.44140625" style="13" bestFit="1" customWidth="1"/>
    <col min="14090" max="14090" width="12" style="13" customWidth="1"/>
    <col min="14091" max="14091" width="10" style="13" customWidth="1"/>
    <col min="14092" max="14092" width="12.44140625" style="13" customWidth="1"/>
    <col min="14093" max="14093" width="9.44140625" style="13" bestFit="1" customWidth="1"/>
    <col min="14094" max="14094" width="10.44140625" style="13" customWidth="1"/>
    <col min="14095" max="14095" width="11.44140625" style="13" customWidth="1"/>
    <col min="14096" max="14096" width="9.44140625" style="13" bestFit="1" customWidth="1"/>
    <col min="14097" max="14097" width="13.44140625" style="13" customWidth="1"/>
    <col min="14098" max="14099" width="9.44140625" style="13" bestFit="1" customWidth="1"/>
    <col min="14100" max="14100" width="9.5546875" style="13" bestFit="1" customWidth="1"/>
    <col min="14101" max="14338" width="9.109375" style="13"/>
    <col min="14339" max="14339" width="3" style="13" customWidth="1"/>
    <col min="14340" max="14340" width="12.44140625" style="13" customWidth="1"/>
    <col min="14341" max="14341" width="5" style="13" customWidth="1"/>
    <col min="14342" max="14342" width="12" style="13" customWidth="1"/>
    <col min="14343" max="14343" width="10.44140625" style="13" customWidth="1"/>
    <col min="14344" max="14344" width="10.44140625" style="13" bestFit="1" customWidth="1"/>
    <col min="14345" max="14345" width="9.44140625" style="13" bestFit="1" customWidth="1"/>
    <col min="14346" max="14346" width="12" style="13" customWidth="1"/>
    <col min="14347" max="14347" width="10" style="13" customWidth="1"/>
    <col min="14348" max="14348" width="12.44140625" style="13" customWidth="1"/>
    <col min="14349" max="14349" width="9.44140625" style="13" bestFit="1" customWidth="1"/>
    <col min="14350" max="14350" width="10.44140625" style="13" customWidth="1"/>
    <col min="14351" max="14351" width="11.44140625" style="13" customWidth="1"/>
    <col min="14352" max="14352" width="9.44140625" style="13" bestFit="1" customWidth="1"/>
    <col min="14353" max="14353" width="13.44140625" style="13" customWidth="1"/>
    <col min="14354" max="14355" width="9.44140625" style="13" bestFit="1" customWidth="1"/>
    <col min="14356" max="14356" width="9.5546875" style="13" bestFit="1" customWidth="1"/>
    <col min="14357" max="14594" width="9.109375" style="13"/>
    <col min="14595" max="14595" width="3" style="13" customWidth="1"/>
    <col min="14596" max="14596" width="12.44140625" style="13" customWidth="1"/>
    <col min="14597" max="14597" width="5" style="13" customWidth="1"/>
    <col min="14598" max="14598" width="12" style="13" customWidth="1"/>
    <col min="14599" max="14599" width="10.44140625" style="13" customWidth="1"/>
    <col min="14600" max="14600" width="10.44140625" style="13" bestFit="1" customWidth="1"/>
    <col min="14601" max="14601" width="9.44140625" style="13" bestFit="1" customWidth="1"/>
    <col min="14602" max="14602" width="12" style="13" customWidth="1"/>
    <col min="14603" max="14603" width="10" style="13" customWidth="1"/>
    <col min="14604" max="14604" width="12.44140625" style="13" customWidth="1"/>
    <col min="14605" max="14605" width="9.44140625" style="13" bestFit="1" customWidth="1"/>
    <col min="14606" max="14606" width="10.44140625" style="13" customWidth="1"/>
    <col min="14607" max="14607" width="11.44140625" style="13" customWidth="1"/>
    <col min="14608" max="14608" width="9.44140625" style="13" bestFit="1" customWidth="1"/>
    <col min="14609" max="14609" width="13.44140625" style="13" customWidth="1"/>
    <col min="14610" max="14611" width="9.44140625" style="13" bestFit="1" customWidth="1"/>
    <col min="14612" max="14612" width="9.5546875" style="13" bestFit="1" customWidth="1"/>
    <col min="14613" max="14850" width="9.109375" style="13"/>
    <col min="14851" max="14851" width="3" style="13" customWidth="1"/>
    <col min="14852" max="14852" width="12.44140625" style="13" customWidth="1"/>
    <col min="14853" max="14853" width="5" style="13" customWidth="1"/>
    <col min="14854" max="14854" width="12" style="13" customWidth="1"/>
    <col min="14855" max="14855" width="10.44140625" style="13" customWidth="1"/>
    <col min="14856" max="14856" width="10.44140625" style="13" bestFit="1" customWidth="1"/>
    <col min="14857" max="14857" width="9.44140625" style="13" bestFit="1" customWidth="1"/>
    <col min="14858" max="14858" width="12" style="13" customWidth="1"/>
    <col min="14859" max="14859" width="10" style="13" customWidth="1"/>
    <col min="14860" max="14860" width="12.44140625" style="13" customWidth="1"/>
    <col min="14861" max="14861" width="9.44140625" style="13" bestFit="1" customWidth="1"/>
    <col min="14862" max="14862" width="10.44140625" style="13" customWidth="1"/>
    <col min="14863" max="14863" width="11.44140625" style="13" customWidth="1"/>
    <col min="14864" max="14864" width="9.44140625" style="13" bestFit="1" customWidth="1"/>
    <col min="14865" max="14865" width="13.44140625" style="13" customWidth="1"/>
    <col min="14866" max="14867" width="9.44140625" style="13" bestFit="1" customWidth="1"/>
    <col min="14868" max="14868" width="9.5546875" style="13" bestFit="1" customWidth="1"/>
    <col min="14869" max="15106" width="9.109375" style="13"/>
    <col min="15107" max="15107" width="3" style="13" customWidth="1"/>
    <col min="15108" max="15108" width="12.44140625" style="13" customWidth="1"/>
    <col min="15109" max="15109" width="5" style="13" customWidth="1"/>
    <col min="15110" max="15110" width="12" style="13" customWidth="1"/>
    <col min="15111" max="15111" width="10.44140625" style="13" customWidth="1"/>
    <col min="15112" max="15112" width="10.44140625" style="13" bestFit="1" customWidth="1"/>
    <col min="15113" max="15113" width="9.44140625" style="13" bestFit="1" customWidth="1"/>
    <col min="15114" max="15114" width="12" style="13" customWidth="1"/>
    <col min="15115" max="15115" width="10" style="13" customWidth="1"/>
    <col min="15116" max="15116" width="12.44140625" style="13" customWidth="1"/>
    <col min="15117" max="15117" width="9.44140625" style="13" bestFit="1" customWidth="1"/>
    <col min="15118" max="15118" width="10.44140625" style="13" customWidth="1"/>
    <col min="15119" max="15119" width="11.44140625" style="13" customWidth="1"/>
    <col min="15120" max="15120" width="9.44140625" style="13" bestFit="1" customWidth="1"/>
    <col min="15121" max="15121" width="13.44140625" style="13" customWidth="1"/>
    <col min="15122" max="15123" width="9.44140625" style="13" bestFit="1" customWidth="1"/>
    <col min="15124" max="15124" width="9.5546875" style="13" bestFit="1" customWidth="1"/>
    <col min="15125" max="15362" width="9.109375" style="13"/>
    <col min="15363" max="15363" width="3" style="13" customWidth="1"/>
    <col min="15364" max="15364" width="12.44140625" style="13" customWidth="1"/>
    <col min="15365" max="15365" width="5" style="13" customWidth="1"/>
    <col min="15366" max="15366" width="12" style="13" customWidth="1"/>
    <col min="15367" max="15367" width="10.44140625" style="13" customWidth="1"/>
    <col min="15368" max="15368" width="10.44140625" style="13" bestFit="1" customWidth="1"/>
    <col min="15369" max="15369" width="9.44140625" style="13" bestFit="1" customWidth="1"/>
    <col min="15370" max="15370" width="12" style="13" customWidth="1"/>
    <col min="15371" max="15371" width="10" style="13" customWidth="1"/>
    <col min="15372" max="15372" width="12.44140625" style="13" customWidth="1"/>
    <col min="15373" max="15373" width="9.44140625" style="13" bestFit="1" customWidth="1"/>
    <col min="15374" max="15374" width="10.44140625" style="13" customWidth="1"/>
    <col min="15375" max="15375" width="11.44140625" style="13" customWidth="1"/>
    <col min="15376" max="15376" width="9.44140625" style="13" bestFit="1" customWidth="1"/>
    <col min="15377" max="15377" width="13.44140625" style="13" customWidth="1"/>
    <col min="15378" max="15379" width="9.44140625" style="13" bestFit="1" customWidth="1"/>
    <col min="15380" max="15380" width="9.5546875" style="13" bestFit="1" customWidth="1"/>
    <col min="15381" max="15618" width="9.109375" style="13"/>
    <col min="15619" max="15619" width="3" style="13" customWidth="1"/>
    <col min="15620" max="15620" width="12.44140625" style="13" customWidth="1"/>
    <col min="15621" max="15621" width="5" style="13" customWidth="1"/>
    <col min="15622" max="15622" width="12" style="13" customWidth="1"/>
    <col min="15623" max="15623" width="10.44140625" style="13" customWidth="1"/>
    <col min="15624" max="15624" width="10.44140625" style="13" bestFit="1" customWidth="1"/>
    <col min="15625" max="15625" width="9.44140625" style="13" bestFit="1" customWidth="1"/>
    <col min="15626" max="15626" width="12" style="13" customWidth="1"/>
    <col min="15627" max="15627" width="10" style="13" customWidth="1"/>
    <col min="15628" max="15628" width="12.44140625" style="13" customWidth="1"/>
    <col min="15629" max="15629" width="9.44140625" style="13" bestFit="1" customWidth="1"/>
    <col min="15630" max="15630" width="10.44140625" style="13" customWidth="1"/>
    <col min="15631" max="15631" width="11.44140625" style="13" customWidth="1"/>
    <col min="15632" max="15632" width="9.44140625" style="13" bestFit="1" customWidth="1"/>
    <col min="15633" max="15633" width="13.44140625" style="13" customWidth="1"/>
    <col min="15634" max="15635" width="9.44140625" style="13" bestFit="1" customWidth="1"/>
    <col min="15636" max="15636" width="9.5546875" style="13" bestFit="1" customWidth="1"/>
    <col min="15637" max="15874" width="9.109375" style="13"/>
    <col min="15875" max="15875" width="3" style="13" customWidth="1"/>
    <col min="15876" max="15876" width="12.44140625" style="13" customWidth="1"/>
    <col min="15877" max="15877" width="5" style="13" customWidth="1"/>
    <col min="15878" max="15878" width="12" style="13" customWidth="1"/>
    <col min="15879" max="15879" width="10.44140625" style="13" customWidth="1"/>
    <col min="15880" max="15880" width="10.44140625" style="13" bestFit="1" customWidth="1"/>
    <col min="15881" max="15881" width="9.44140625" style="13" bestFit="1" customWidth="1"/>
    <col min="15882" max="15882" width="12" style="13" customWidth="1"/>
    <col min="15883" max="15883" width="10" style="13" customWidth="1"/>
    <col min="15884" max="15884" width="12.44140625" style="13" customWidth="1"/>
    <col min="15885" max="15885" width="9.44140625" style="13" bestFit="1" customWidth="1"/>
    <col min="15886" max="15886" width="10.44140625" style="13" customWidth="1"/>
    <col min="15887" max="15887" width="11.44140625" style="13" customWidth="1"/>
    <col min="15888" max="15888" width="9.44140625" style="13" bestFit="1" customWidth="1"/>
    <col min="15889" max="15889" width="13.44140625" style="13" customWidth="1"/>
    <col min="15890" max="15891" width="9.44140625" style="13" bestFit="1" customWidth="1"/>
    <col min="15892" max="15892" width="9.5546875" style="13" bestFit="1" customWidth="1"/>
    <col min="15893" max="16130" width="9.109375" style="13"/>
    <col min="16131" max="16131" width="3" style="13" customWidth="1"/>
    <col min="16132" max="16132" width="12.44140625" style="13" customWidth="1"/>
    <col min="16133" max="16133" width="5" style="13" customWidth="1"/>
    <col min="16134" max="16134" width="12" style="13" customWidth="1"/>
    <col min="16135" max="16135" width="10.44140625" style="13" customWidth="1"/>
    <col min="16136" max="16136" width="10.44140625" style="13" bestFit="1" customWidth="1"/>
    <col min="16137" max="16137" width="9.44140625" style="13" bestFit="1" customWidth="1"/>
    <col min="16138" max="16138" width="12" style="13" customWidth="1"/>
    <col min="16139" max="16139" width="10" style="13" customWidth="1"/>
    <col min="16140" max="16140" width="12.44140625" style="13" customWidth="1"/>
    <col min="16141" max="16141" width="9.44140625" style="13" bestFit="1" customWidth="1"/>
    <col min="16142" max="16142" width="10.44140625" style="13" customWidth="1"/>
    <col min="16143" max="16143" width="11.44140625" style="13" customWidth="1"/>
    <col min="16144" max="16144" width="9.44140625" style="13" bestFit="1" customWidth="1"/>
    <col min="16145" max="16145" width="13.44140625" style="13" customWidth="1"/>
    <col min="16146" max="16147" width="9.44140625" style="13" bestFit="1" customWidth="1"/>
    <col min="16148" max="16148" width="9.5546875" style="13" bestFit="1" customWidth="1"/>
    <col min="16149" max="16384" width="9.109375" style="13"/>
  </cols>
  <sheetData>
    <row r="1" spans="2:20" x14ac:dyDescent="0.3">
      <c r="B1" s="12"/>
      <c r="C1" s="40"/>
      <c r="D1" s="40"/>
      <c r="E1" s="40"/>
      <c r="F1" s="40"/>
      <c r="G1" s="40"/>
      <c r="H1" s="40"/>
      <c r="I1" s="44"/>
      <c r="J1" s="40"/>
      <c r="K1" s="12"/>
      <c r="L1" s="12"/>
      <c r="M1" s="12"/>
      <c r="N1" s="40"/>
      <c r="O1" s="40"/>
      <c r="P1" s="40"/>
      <c r="Q1" s="40"/>
      <c r="R1" s="40"/>
      <c r="S1" s="40"/>
      <c r="T1" s="40"/>
    </row>
    <row r="2" spans="2:20" x14ac:dyDescent="0.3">
      <c r="B2" s="12"/>
      <c r="C2" s="40"/>
      <c r="D2" s="40"/>
      <c r="E2" s="40"/>
      <c r="F2" s="40"/>
      <c r="G2" s="40"/>
      <c r="H2" s="40"/>
      <c r="I2" s="40"/>
      <c r="J2" s="40"/>
      <c r="K2" s="12"/>
      <c r="L2" s="12"/>
      <c r="M2" s="12"/>
      <c r="N2" s="40"/>
      <c r="O2" s="40"/>
      <c r="P2" s="40"/>
      <c r="Q2" s="40"/>
      <c r="R2" s="40"/>
      <c r="S2" s="40"/>
      <c r="T2" s="40"/>
    </row>
    <row r="3" spans="2:20" x14ac:dyDescent="0.3">
      <c r="B3" s="12"/>
      <c r="C3" s="40"/>
      <c r="D3" s="40"/>
      <c r="E3" s="40"/>
      <c r="F3" s="40"/>
      <c r="G3" s="40"/>
      <c r="H3" s="40"/>
      <c r="I3" s="40"/>
      <c r="J3" s="40"/>
      <c r="K3" s="12"/>
      <c r="L3" s="12"/>
      <c r="M3" s="12"/>
      <c r="N3" s="40"/>
      <c r="O3" s="40"/>
      <c r="P3" s="40"/>
      <c r="Q3" s="40"/>
      <c r="R3" s="40"/>
      <c r="S3" s="40"/>
      <c r="T3" s="40"/>
    </row>
    <row r="4" spans="2:20" x14ac:dyDescent="0.3">
      <c r="B4" s="12"/>
      <c r="C4" s="40"/>
      <c r="D4" s="40"/>
      <c r="E4" s="40"/>
      <c r="F4" s="40"/>
      <c r="G4" s="40"/>
      <c r="H4" s="40"/>
      <c r="I4" s="40"/>
      <c r="J4" s="40"/>
      <c r="K4" s="12"/>
      <c r="L4" s="12"/>
      <c r="M4" s="12"/>
      <c r="N4" s="40"/>
      <c r="O4" s="40"/>
      <c r="P4" s="46"/>
      <c r="Q4" s="40"/>
      <c r="R4" s="40"/>
      <c r="S4" s="40"/>
      <c r="T4" s="40"/>
    </row>
    <row r="5" spans="2:20" x14ac:dyDescent="0.3">
      <c r="B5" s="12"/>
      <c r="C5" s="40"/>
      <c r="D5" s="40"/>
      <c r="E5" s="40"/>
      <c r="F5" s="40"/>
      <c r="G5" s="40"/>
      <c r="H5" s="40"/>
      <c r="I5" s="40"/>
      <c r="J5" s="40"/>
      <c r="K5" s="12"/>
      <c r="L5" s="12"/>
      <c r="M5" s="12"/>
      <c r="N5" s="40"/>
      <c r="O5" s="40"/>
      <c r="P5" s="46"/>
      <c r="Q5" s="40"/>
      <c r="R5" s="40"/>
      <c r="S5" s="40"/>
      <c r="T5" s="40"/>
    </row>
    <row r="6" spans="2:20" x14ac:dyDescent="0.3">
      <c r="B6" s="12"/>
      <c r="C6" s="40"/>
      <c r="D6" s="40"/>
      <c r="E6" s="40"/>
      <c r="F6" s="40"/>
      <c r="G6" s="40"/>
      <c r="H6" s="40"/>
      <c r="I6" s="40"/>
      <c r="J6" s="40"/>
      <c r="K6" s="12"/>
      <c r="L6" s="12"/>
      <c r="M6" s="12"/>
      <c r="N6" s="40"/>
      <c r="O6" s="40"/>
      <c r="P6" s="46"/>
      <c r="Q6" s="40"/>
      <c r="R6" s="40"/>
      <c r="S6" s="40"/>
      <c r="T6" s="40"/>
    </row>
    <row r="7" spans="2:20" x14ac:dyDescent="0.3">
      <c r="B7" s="58" t="s">
        <v>1</v>
      </c>
      <c r="C7" s="14"/>
      <c r="D7" s="14" t="str">
        <f>IF('Basic Elections'!C3="","",'Basic Elections'!C3)</f>
        <v/>
      </c>
      <c r="E7" s="14"/>
      <c r="F7" s="14"/>
      <c r="G7" s="14"/>
      <c r="H7" s="14"/>
      <c r="I7" s="15"/>
      <c r="M7" s="12"/>
      <c r="N7" s="40"/>
      <c r="O7" s="53"/>
      <c r="P7" s="40"/>
      <c r="Q7" s="40"/>
      <c r="R7" s="40"/>
      <c r="S7" s="40"/>
    </row>
    <row r="8" spans="2:20" x14ac:dyDescent="0.3">
      <c r="B8" s="58" t="s">
        <v>2</v>
      </c>
      <c r="C8" s="14"/>
      <c r="D8" s="14" t="str">
        <f>IF('Basic Elections'!C4="","",'Basic Elections'!C4)</f>
        <v/>
      </c>
      <c r="E8" s="14"/>
      <c r="F8" s="14"/>
      <c r="G8" s="14"/>
      <c r="H8" s="14"/>
      <c r="I8" s="15"/>
      <c r="M8" s="12"/>
      <c r="N8" s="40"/>
      <c r="O8" s="46"/>
      <c r="P8" s="40"/>
      <c r="Q8" s="40"/>
      <c r="R8" s="40"/>
      <c r="S8" s="40"/>
    </row>
    <row r="9" spans="2:20" x14ac:dyDescent="0.3">
      <c r="B9" s="58" t="s">
        <v>3</v>
      </c>
      <c r="C9" s="14"/>
      <c r="D9" s="14" t="str">
        <f>IF('Basic Elections'!C5="","",'Basic Elections'!C5)</f>
        <v/>
      </c>
      <c r="E9" s="16"/>
      <c r="F9" s="16"/>
      <c r="G9" s="16"/>
      <c r="H9" s="16"/>
      <c r="I9" s="17"/>
      <c r="M9" s="12"/>
      <c r="N9" s="40"/>
      <c r="O9" s="46"/>
      <c r="P9" s="40"/>
      <c r="Q9" s="40"/>
      <c r="R9" s="40"/>
      <c r="S9" s="40"/>
    </row>
    <row r="10" spans="2:20" x14ac:dyDescent="0.3">
      <c r="B10" s="58" t="s">
        <v>4</v>
      </c>
      <c r="C10" s="14"/>
      <c r="D10" s="14" t="str">
        <f>IF('Basic Elections'!C6="","",'Basic Elections'!C6)</f>
        <v/>
      </c>
      <c r="E10" s="16"/>
      <c r="F10" s="16"/>
      <c r="G10" s="16"/>
      <c r="H10" s="16"/>
      <c r="I10" s="17"/>
      <c r="M10" s="12"/>
      <c r="N10" s="40"/>
      <c r="O10" s="46"/>
      <c r="P10" s="40"/>
      <c r="Q10" s="40"/>
      <c r="R10" s="40"/>
      <c r="S10" s="40"/>
    </row>
    <row r="11" spans="2:20" x14ac:dyDescent="0.3">
      <c r="B11" s="58" t="s">
        <v>60</v>
      </c>
      <c r="C11" s="14"/>
      <c r="D11" s="14" t="str">
        <f>IF('Basic Elections'!C7="","",'Basic Elections'!C7)</f>
        <v/>
      </c>
      <c r="E11" s="16"/>
      <c r="F11" s="16"/>
      <c r="G11" s="16"/>
      <c r="H11" s="16"/>
      <c r="I11" s="17"/>
      <c r="M11" s="12"/>
      <c r="N11" s="40"/>
      <c r="O11" s="46"/>
      <c r="P11" s="40"/>
      <c r="Q11" s="40"/>
      <c r="R11" s="40"/>
      <c r="S11" s="40"/>
    </row>
    <row r="12" spans="2:20" x14ac:dyDescent="0.3">
      <c r="B12" s="58" t="s">
        <v>6</v>
      </c>
      <c r="C12" s="14"/>
      <c r="D12" s="14" t="str">
        <f>IF('Basic Elections'!C8="","",'Basic Elections'!C8)</f>
        <v/>
      </c>
      <c r="E12" s="16"/>
      <c r="F12" s="16"/>
      <c r="G12" s="16"/>
      <c r="H12" s="16"/>
      <c r="I12" s="17"/>
      <c r="M12" s="12"/>
      <c r="N12" s="40"/>
      <c r="O12" s="46"/>
      <c r="P12" s="40"/>
      <c r="Q12" s="40"/>
      <c r="R12" s="40"/>
      <c r="S12" s="40"/>
    </row>
    <row r="13" spans="2:20" x14ac:dyDescent="0.3">
      <c r="B13" s="59" t="s">
        <v>7</v>
      </c>
      <c r="C13" s="18"/>
      <c r="D13" s="18" t="str">
        <f>IF('Basic Elections'!C9="","",'Basic Elections'!C9)</f>
        <v/>
      </c>
      <c r="E13" s="19"/>
      <c r="F13" s="19"/>
      <c r="G13" s="19"/>
      <c r="H13" s="19"/>
      <c r="I13" s="20"/>
      <c r="M13" s="12"/>
      <c r="N13" s="40"/>
      <c r="O13" s="46"/>
      <c r="P13" s="40"/>
      <c r="Q13" s="40"/>
      <c r="R13" s="40"/>
      <c r="S13" s="40"/>
    </row>
    <row r="14" spans="2:20" x14ac:dyDescent="0.3">
      <c r="B14" s="12"/>
      <c r="C14" s="40"/>
      <c r="D14" s="40"/>
      <c r="E14" s="40"/>
      <c r="F14" s="40"/>
      <c r="G14" s="40"/>
      <c r="H14" s="40"/>
      <c r="I14" s="40"/>
      <c r="J14" s="40"/>
      <c r="K14" s="12"/>
      <c r="L14" s="12"/>
      <c r="M14" s="12"/>
      <c r="N14" s="40"/>
      <c r="O14" s="46"/>
      <c r="P14" s="40"/>
      <c r="Q14" s="40"/>
      <c r="R14" s="40"/>
      <c r="S14" s="40"/>
    </row>
    <row r="15" spans="2:20" x14ac:dyDescent="0.3">
      <c r="B15" s="30" t="s">
        <v>61</v>
      </c>
      <c r="C15" s="45"/>
      <c r="D15" s="45"/>
      <c r="E15" s="45"/>
      <c r="F15" s="45"/>
      <c r="G15" s="45"/>
      <c r="H15" s="45"/>
      <c r="I15" s="45"/>
      <c r="J15" s="198"/>
      <c r="K15" s="94"/>
      <c r="L15" s="94"/>
      <c r="M15" s="94"/>
      <c r="N15" s="95"/>
      <c r="O15" s="95"/>
      <c r="P15" s="95"/>
      <c r="Q15" s="95"/>
      <c r="R15" s="95"/>
      <c r="S15" s="95"/>
    </row>
    <row r="16" spans="2:20" x14ac:dyDescent="0.3">
      <c r="B16" s="61"/>
      <c r="C16" s="63"/>
      <c r="D16" s="68"/>
      <c r="E16" s="63"/>
      <c r="F16" s="68"/>
      <c r="G16" s="62"/>
      <c r="H16" s="62"/>
      <c r="I16" s="63"/>
      <c r="J16" s="63"/>
      <c r="K16" s="12"/>
      <c r="L16" s="12"/>
      <c r="M16" s="12"/>
      <c r="N16" s="40"/>
      <c r="O16" s="40"/>
      <c r="P16" s="40"/>
      <c r="Q16" s="40"/>
      <c r="R16" s="40"/>
      <c r="S16" s="40"/>
    </row>
    <row r="17" spans="2:21" x14ac:dyDescent="0.3">
      <c r="B17" s="64" t="s">
        <v>62</v>
      </c>
      <c r="C17" s="67"/>
      <c r="D17" s="69" t="s">
        <v>63</v>
      </c>
      <c r="E17" s="70"/>
      <c r="F17" s="69"/>
      <c r="G17" s="65" t="s">
        <v>64</v>
      </c>
      <c r="H17" s="66"/>
      <c r="I17" s="70"/>
      <c r="J17" s="199" t="s">
        <v>65</v>
      </c>
      <c r="O17" s="47"/>
      <c r="P17" s="40"/>
      <c r="Q17" s="40"/>
      <c r="R17" s="40"/>
      <c r="S17" s="40"/>
    </row>
    <row r="18" spans="2:21" x14ac:dyDescent="0.3">
      <c r="B18" s="388" t="s">
        <v>66</v>
      </c>
      <c r="C18" s="389"/>
      <c r="D18" s="399" t="str">
        <f>IF(OR(('Basic Elections'!C18)="None",('Basic Elections'!C18)="No"),"",'Basic Elections'!C18)</f>
        <v/>
      </c>
      <c r="E18" s="400"/>
      <c r="F18" s="395" t="str">
        <f>IF(D18="","",IFERROR(VLOOKUP(D18,summary_benefit_lookup,2,FALSE),""))</f>
        <v/>
      </c>
      <c r="G18" s="395"/>
      <c r="H18" s="395"/>
      <c r="I18" s="395"/>
      <c r="J18" s="200">
        <f>_xlfn.AGGREGATE(9,6,calculations!W3:W102)</f>
        <v>0</v>
      </c>
      <c r="M18" s="48"/>
      <c r="N18" s="54"/>
      <c r="O18" s="40"/>
      <c r="P18" s="40"/>
      <c r="Q18" s="40"/>
      <c r="R18" s="40"/>
      <c r="U18" s="13"/>
    </row>
    <row r="19" spans="2:21" x14ac:dyDescent="0.3">
      <c r="B19" s="390" t="s">
        <v>67</v>
      </c>
      <c r="C19" s="391"/>
      <c r="D19" s="399" t="str">
        <f>IF(D18="","",D18)</f>
        <v/>
      </c>
      <c r="E19" s="400"/>
      <c r="F19" s="396" t="str">
        <f>IF(D19="","",IFERROR(VLOOKUP(D19,summary_benefit_lookup,2,FALSE),""))</f>
        <v/>
      </c>
      <c r="G19" s="397"/>
      <c r="H19" s="397"/>
      <c r="I19" s="398"/>
      <c r="J19" s="201">
        <f>_xlfn.AGGREGATE(9,6,calculations!X3:X102)</f>
        <v>0</v>
      </c>
      <c r="M19" s="48"/>
      <c r="N19" s="54"/>
      <c r="O19" s="40"/>
      <c r="P19" s="40"/>
      <c r="Q19" s="40"/>
      <c r="R19" s="40"/>
      <c r="U19" s="13"/>
    </row>
    <row r="20" spans="2:21" x14ac:dyDescent="0.3">
      <c r="B20" s="390" t="s">
        <v>68</v>
      </c>
      <c r="C20" s="391"/>
      <c r="D20" s="390" t="str">
        <f>IF(OR(('Basic Elections'!C29)="None",('Basic Elections'!C29)="No"),"",'Basic Elections'!C29)</f>
        <v/>
      </c>
      <c r="E20" s="391"/>
      <c r="F20" s="396" t="str">
        <f>IF(UPPER(TRIM('Basic Elections'!C29))="YES",'summary lookup and rates'!G4,"")</f>
        <v/>
      </c>
      <c r="G20" s="397"/>
      <c r="H20" s="397"/>
      <c r="I20" s="398"/>
      <c r="J20" s="201">
        <f>SUM(calculations!Y3:Y102)</f>
        <v>0</v>
      </c>
      <c r="M20" s="48"/>
      <c r="N20" s="54"/>
      <c r="O20" s="40"/>
      <c r="P20" s="40"/>
      <c r="Q20" s="40"/>
      <c r="R20" s="40"/>
      <c r="U20" s="13"/>
    </row>
    <row r="21" spans="2:21" x14ac:dyDescent="0.3">
      <c r="B21" s="401" t="s">
        <v>69</v>
      </c>
      <c r="C21" s="402"/>
      <c r="D21" s="401" t="str">
        <f>IF(OR(('Basic Elections'!C34)="None",('Basic Elections'!C34)="No"),"",'Basic Elections'!C34)</f>
        <v/>
      </c>
      <c r="E21" s="402"/>
      <c r="F21" s="392" t="str">
        <f>IF(D21="","",IFERROR(VLOOKUP(D21,std_options2,2,FALSE),""))</f>
        <v/>
      </c>
      <c r="G21" s="393"/>
      <c r="H21" s="393"/>
      <c r="I21" s="394"/>
      <c r="J21" s="201">
        <f>SUM(calculations!L3:L102,calculations!N3:N102)</f>
        <v>0</v>
      </c>
      <c r="M21" s="48"/>
      <c r="N21" s="54"/>
      <c r="O21" s="40"/>
      <c r="P21" s="40"/>
      <c r="Q21" s="40"/>
      <c r="R21" s="40"/>
      <c r="U21" s="13"/>
    </row>
    <row r="22" spans="2:21" x14ac:dyDescent="0.3">
      <c r="B22" s="390" t="s">
        <v>70</v>
      </c>
      <c r="C22" s="391"/>
      <c r="D22" s="390" t="str">
        <f>IF(OR(('Basic Elections'!C45)="None",('Basic Elections'!C45)="No"),"",'Basic Elections'!C45)</f>
        <v/>
      </c>
      <c r="E22" s="391"/>
      <c r="F22" s="396" t="str">
        <f>IF(D22="","",IFERROR(VLOOKUP(D22,ltd_options2,2,FALSE),""))</f>
        <v/>
      </c>
      <c r="G22" s="397"/>
      <c r="H22" s="397"/>
      <c r="I22" s="398"/>
      <c r="J22" s="201">
        <f>SUM(calculations!Q3:Q102)</f>
        <v>0</v>
      </c>
      <c r="M22" s="48"/>
      <c r="N22" s="54"/>
      <c r="O22" s="40"/>
      <c r="P22" s="40"/>
      <c r="Q22" s="40"/>
      <c r="R22" s="40"/>
      <c r="U22" s="13"/>
    </row>
    <row r="23" spans="2:21" x14ac:dyDescent="0.3">
      <c r="B23" s="390" t="s">
        <v>71</v>
      </c>
      <c r="C23" s="391"/>
      <c r="D23" s="390" t="str">
        <f>IF(OR('Voluntary Elections'!$D$5&lt;&gt;"Yes",COUNTIFS('Voluntary Elections'!$C$28:$C$127,"&lt;&gt;",'Voluntary Elections'!$G$28:$G$127,"&gt;0")+COUNTIFS('Voluntary Elections'!$C$28:$C$127,"&lt;&gt;",'Voluntary Elections'!$H$28:$H$127,"&gt;0")+COUNTIFS('Voluntary Elections'!$C$28:$C$127,"&lt;&gt;",'Voluntary Elections'!$I$28:$I$127,"&gt;0")=0),"",COUNTIFS('Voluntary Elections'!$C$28:$C$127,"&lt;&gt;",'Voluntary Elections'!$G$28:$G$127,"&gt;0")&amp;" EE / "&amp;COUNTIFS('Voluntary Elections'!$C$28:$C$127,"&lt;&gt;",'Voluntary Elections'!$H$28:$H$127,"&gt;0")&amp;" spouse / "&amp;COUNTIFS('Voluntary Elections'!$C$28:$C$127,"&lt;&gt;",'Voluntary Elections'!$I$28:$I$127,"&gt;0")&amp;" child")</f>
        <v/>
      </c>
      <c r="E23" s="391"/>
      <c r="F23" s="396" t="str">
        <f>IF(D23="","",TEXT(SUMIFS('Voluntary Elections'!$G$28:$G$127,'Voluntary Elections'!$C$28:$C$127,"&lt;&gt;")+SUMIFS('Voluntary Elections'!$H$28:$H$127,'Voluntary Elections'!$C$28:$C$127,"&lt;&gt;")+SUMIFS('Voluntary Elections'!$I$28:$I$127,'Voluntary Elections'!$C$28:$C$127,"&lt;&gt;"),"$#,##0")&amp;" combined Life &amp; AD&amp;D")</f>
        <v/>
      </c>
      <c r="G23" s="397"/>
      <c r="H23" s="397"/>
      <c r="I23" s="398"/>
      <c r="J23" s="201">
        <f>IF('Voluntary Elections'!$D$5&lt;&gt;"Yes",0,SUMIFS('Voluntary Elections'!$J$28:$J$127,'Voluntary Elections'!$C$28:$C$127,"&lt;&gt;"))</f>
        <v>0</v>
      </c>
      <c r="M23" s="48"/>
      <c r="N23" s="54"/>
      <c r="O23" s="40"/>
      <c r="P23" s="40"/>
      <c r="Q23" s="40"/>
      <c r="R23" s="40"/>
      <c r="U23" s="13"/>
    </row>
    <row r="24" spans="2:21" x14ac:dyDescent="0.3">
      <c r="B24" s="390" t="s">
        <v>72</v>
      </c>
      <c r="C24" s="391"/>
      <c r="D24" s="390" t="str">
        <f>IF(OR(('Voluntary Elections'!$C$14)="None",('Voluntary Elections'!$C$14)="No"),"",'Voluntary Elections'!$C$14)</f>
        <v/>
      </c>
      <c r="E24" s="391"/>
      <c r="F24" s="396" t="str">
        <f>IF(D24="","",IFERROR(VLOOKUP(D24,vol_std_options,2,FALSE),""))</f>
        <v/>
      </c>
      <c r="G24" s="397"/>
      <c r="H24" s="397"/>
      <c r="I24" s="398"/>
      <c r="J24" s="201">
        <f>SUM(calculations!AB3:AB102)</f>
        <v>0</v>
      </c>
      <c r="M24" s="48"/>
      <c r="N24" s="54"/>
      <c r="O24" s="40"/>
      <c r="P24" s="40"/>
      <c r="Q24" s="40"/>
      <c r="R24" s="40"/>
      <c r="U24" s="13"/>
    </row>
    <row r="25" spans="2:21" x14ac:dyDescent="0.3">
      <c r="B25" s="390" t="s">
        <v>73</v>
      </c>
      <c r="C25" s="391"/>
      <c r="D25" s="390" t="str">
        <f>IF(OR(('Voluntary Elections'!$C$20)="None",('Voluntary Elections'!$C$20)="No"),"",'Voluntary Elections'!$C$20)</f>
        <v/>
      </c>
      <c r="E25" s="391"/>
      <c r="F25" s="396" t="str">
        <f>IF(D25="","",IFERROR(VLOOKUP(D25,vol_ltd_options,2,FALSE),""))</f>
        <v/>
      </c>
      <c r="G25" s="397"/>
      <c r="H25" s="397"/>
      <c r="I25" s="398"/>
      <c r="J25" s="201">
        <f>SUM(calculations!AE3:AE102)</f>
        <v>0</v>
      </c>
      <c r="M25" s="48"/>
      <c r="N25" s="54"/>
      <c r="O25" s="40"/>
      <c r="P25" s="40"/>
      <c r="Q25" s="40"/>
      <c r="R25" s="40"/>
      <c r="U25" s="13"/>
    </row>
    <row r="26" spans="2:21" x14ac:dyDescent="0.3">
      <c r="B26" s="12"/>
      <c r="C26" s="12"/>
      <c r="D26" s="12"/>
      <c r="E26" s="12"/>
      <c r="F26" s="12"/>
      <c r="G26" s="407" t="s">
        <v>74</v>
      </c>
      <c r="H26" s="408"/>
      <c r="I26" s="402"/>
      <c r="J26" s="202">
        <f>SUM(J18:J25)</f>
        <v>0</v>
      </c>
      <c r="O26" s="55"/>
      <c r="P26" s="40"/>
      <c r="Q26" s="40"/>
      <c r="R26" s="40"/>
      <c r="S26" s="40"/>
    </row>
    <row r="27" spans="2:21" ht="15" thickBot="1" x14ac:dyDescent="0.35">
      <c r="B27" s="101" t="s">
        <v>223</v>
      </c>
      <c r="C27" s="101"/>
      <c r="D27" s="103" t="str">
        <f>IF('Basic Elections'!G11="","",'Basic Elections'!G11)</f>
        <v/>
      </c>
      <c r="E27" s="12"/>
      <c r="F27" s="12"/>
      <c r="G27" s="409" t="s">
        <v>75</v>
      </c>
      <c r="H27" s="410"/>
      <c r="I27" s="411"/>
      <c r="J27" s="203">
        <v>7.5</v>
      </c>
      <c r="O27" s="54"/>
      <c r="P27" s="40"/>
      <c r="Q27" s="40"/>
      <c r="R27" s="40"/>
      <c r="S27" s="40"/>
    </row>
    <row r="28" spans="2:21" x14ac:dyDescent="0.3">
      <c r="B28" s="12"/>
      <c r="C28" s="40"/>
      <c r="D28" s="40"/>
      <c r="E28" s="12"/>
      <c r="F28" s="12"/>
      <c r="G28" s="407" t="s">
        <v>76</v>
      </c>
      <c r="H28" s="408"/>
      <c r="I28" s="402"/>
      <c r="J28" s="202">
        <f>SUM(J26:J27)</f>
        <v>7.5</v>
      </c>
      <c r="O28" s="55"/>
      <c r="P28" s="40"/>
      <c r="Q28" s="40"/>
      <c r="R28" s="40"/>
      <c r="S28" s="40"/>
    </row>
    <row r="29" spans="2:21" ht="15" thickBot="1" x14ac:dyDescent="0.35">
      <c r="B29" s="43" t="s">
        <v>77</v>
      </c>
      <c r="C29" s="71"/>
      <c r="D29" s="104" t="str">
        <f>IF('Basic Elections'!E13="","",'Basic Elections'!E13)</f>
        <v/>
      </c>
      <c r="E29" s="40"/>
      <c r="F29" s="40"/>
      <c r="G29" s="40"/>
      <c r="H29" s="40"/>
      <c r="I29" s="40"/>
      <c r="J29" s="40"/>
      <c r="K29" s="21"/>
      <c r="L29" s="21"/>
      <c r="M29" s="22"/>
      <c r="N29" s="55"/>
      <c r="O29" s="40"/>
      <c r="P29" s="40"/>
      <c r="Q29" s="40"/>
      <c r="R29" s="40"/>
      <c r="S29" s="40"/>
      <c r="T29" s="40"/>
    </row>
    <row r="30" spans="2:21" x14ac:dyDescent="0.3">
      <c r="B30" s="12"/>
      <c r="C30" s="47"/>
      <c r="D30" s="40"/>
      <c r="E30" s="40"/>
      <c r="F30" s="40"/>
      <c r="G30" s="40"/>
      <c r="H30" s="40"/>
      <c r="I30" s="40"/>
      <c r="J30" s="40"/>
      <c r="K30" s="12"/>
      <c r="L30" s="12"/>
      <c r="M30" s="12"/>
      <c r="N30" s="40"/>
      <c r="O30" s="40"/>
      <c r="P30" s="40"/>
      <c r="Q30" s="40"/>
      <c r="R30" s="40"/>
      <c r="S30" s="40"/>
      <c r="T30" s="40"/>
    </row>
    <row r="31" spans="2:21" x14ac:dyDescent="0.3">
      <c r="B31" s="417" t="s">
        <v>242</v>
      </c>
      <c r="C31" s="417"/>
      <c r="D31" s="417"/>
      <c r="E31" s="417"/>
      <c r="F31" s="417"/>
      <c r="G31" s="417"/>
      <c r="H31" s="417"/>
      <c r="I31" s="417"/>
      <c r="J31" s="417"/>
      <c r="K31" s="417"/>
      <c r="L31" s="417"/>
      <c r="M31" s="417"/>
      <c r="N31" s="417"/>
      <c r="O31" s="417"/>
      <c r="P31" s="417"/>
      <c r="Q31" s="369"/>
      <c r="R31" s="369"/>
      <c r="S31" s="369"/>
      <c r="T31" s="13"/>
      <c r="U31" s="13"/>
    </row>
    <row r="32" spans="2:21" s="27" customFormat="1" x14ac:dyDescent="0.3">
      <c r="B32" s="416"/>
      <c r="C32" s="416"/>
      <c r="D32" s="416"/>
      <c r="E32" s="416"/>
      <c r="F32" s="416"/>
      <c r="G32" s="416"/>
      <c r="H32" s="416"/>
      <c r="I32" s="416"/>
      <c r="J32" s="416"/>
      <c r="K32" s="416"/>
      <c r="L32" s="418"/>
      <c r="M32" s="418"/>
      <c r="N32" s="416"/>
      <c r="O32" s="416"/>
      <c r="P32" s="266"/>
    </row>
    <row r="33" spans="2:26" s="108" customFormat="1" ht="60.6" customHeight="1" x14ac:dyDescent="0.3">
      <c r="B33" s="96" t="s">
        <v>249</v>
      </c>
      <c r="C33" s="96" t="s">
        <v>250</v>
      </c>
      <c r="D33" s="96" t="s">
        <v>243</v>
      </c>
      <c r="E33" s="366" t="s">
        <v>256</v>
      </c>
      <c r="F33" s="366" t="s">
        <v>251</v>
      </c>
      <c r="G33" s="367" t="s">
        <v>257</v>
      </c>
      <c r="H33" s="367" t="s">
        <v>252</v>
      </c>
      <c r="I33" s="366" t="s">
        <v>258</v>
      </c>
      <c r="J33" s="366" t="s">
        <v>253</v>
      </c>
      <c r="K33" s="367" t="s">
        <v>245</v>
      </c>
      <c r="L33" s="367" t="s">
        <v>254</v>
      </c>
      <c r="M33" s="366" t="s">
        <v>246</v>
      </c>
      <c r="N33" s="366" t="s">
        <v>255</v>
      </c>
      <c r="O33" s="367" t="s">
        <v>247</v>
      </c>
      <c r="P33" s="367" t="s">
        <v>259</v>
      </c>
      <c r="Q33" s="366" t="s">
        <v>248</v>
      </c>
      <c r="R33" s="366" t="s">
        <v>260</v>
      </c>
      <c r="S33" s="368" t="s">
        <v>244</v>
      </c>
    </row>
    <row r="34" spans="2:26" s="48" customFormat="1" x14ac:dyDescent="0.3">
      <c r="B34" s="357" t="str">
        <f>IF('Voluntary Elections'!C28="","",'Voluntary Elections'!C28)</f>
        <v/>
      </c>
      <c r="C34" s="357" t="str">
        <f>IF('Voluntary Elections'!D28="","",'Voluntary Elections'!D28)</f>
        <v/>
      </c>
      <c r="D34" s="269" t="str">
        <f>IF(B34="","",'Voluntary Elections'!B28)</f>
        <v/>
      </c>
      <c r="E34" s="270" t="str">
        <f>IF(B34="","",calculations!V3)</f>
        <v/>
      </c>
      <c r="F34" s="271" t="str">
        <f>IF(B34="","",N(calculations!W3)+N(calculations!X3))</f>
        <v/>
      </c>
      <c r="G34" s="363" t="str">
        <f>IF(B34="","",$F$21)</f>
        <v/>
      </c>
      <c r="H34" s="381" t="str">
        <f>IF(B34="","",IF(N(calculations!L3)+N(calculations!N3)=0,"",N(calculations!L3)+N(calculations!N3)))</f>
        <v/>
      </c>
      <c r="I34" s="384" t="str">
        <f>IF(OR(B34="",$F$22=""),"",$F$22)</f>
        <v/>
      </c>
      <c r="J34" s="273" t="str">
        <f>IF(B34="","",IF(N(calculations!Q3)=0,"",calculations!Q3))</f>
        <v/>
      </c>
      <c r="K34" s="378" t="str">
        <f>IF(OR(B34="",'Basic Elections'!$C$29&lt;&gt;"Yes"),"","$5,000/$500/$2,000")</f>
        <v/>
      </c>
      <c r="L34" s="272" t="str">
        <f>IF(B34="","",IF(N(calculations!Y3)=0,"",calculations!Y3))</f>
        <v/>
      </c>
      <c r="M34" s="270" t="str">
        <f>IF(OR(B34="",'Voluntary Elections'!G28="",'Voluntary Elections'!G28=0),"",'Voluntary Elections'!G28)</f>
        <v/>
      </c>
      <c r="N34" s="272" t="str">
        <f>IF(OR(B34="",M34=""),"",N(M34)*IFERROR(INDEX('voluntary life sheet'!$C$3:$M$3,1,MATCH(N('Voluntary Elections'!E28),{0,30,35,40,45,50,55,60,65,70,75},1)),0)/1000)</f>
        <v/>
      </c>
      <c r="O34" s="270" t="str">
        <f>IF(OR(B34="",'Voluntary Elections'!H28="",'Voluntary Elections'!H28=0),"",'Voluntary Elections'!H28)</f>
        <v/>
      </c>
      <c r="P34" s="370" t="str">
        <f>IF(OR(B34="",O34=""),"",N(O34)*IFERROR(INDEX('voluntary life sheet'!$C$3:$M$3,1,MATCH(N('Voluntary Elections'!E28),{0,30,35,40,45,50,55,60,65,70,75},1)),0)/1000)</f>
        <v/>
      </c>
      <c r="Q34" s="371" t="str">
        <f>IF(OR(B34="",'Voluntary Elections'!I28="",'Voluntary Elections'!I28=0),"",'Voluntary Elections'!I28)</f>
        <v/>
      </c>
      <c r="R34" s="273" t="str">
        <f>IF(OR(B34="",Q34=""),"",'voluntary life'!$C$42)</f>
        <v/>
      </c>
      <c r="S34" s="376" t="str">
        <f>IF(B34="","",SUM(F34,H34,J34,L34,N34,P34,R34))</f>
        <v/>
      </c>
      <c r="T34" s="267"/>
      <c r="U34" s="268"/>
      <c r="V34" s="268"/>
      <c r="W34" s="106"/>
      <c r="X34" s="106"/>
      <c r="Y34" s="106"/>
      <c r="Z34" s="106"/>
    </row>
    <row r="35" spans="2:26" s="48" customFormat="1" x14ac:dyDescent="0.3">
      <c r="B35" s="358" t="str">
        <f>IF('Voluntary Elections'!C29="","",'Voluntary Elections'!C29)</f>
        <v/>
      </c>
      <c r="C35" s="358" t="str">
        <f>IF('Voluntary Elections'!D29="","",'Voluntary Elections'!D29)</f>
        <v/>
      </c>
      <c r="D35" s="274" t="str">
        <f>IF(B35="","",'Voluntary Elections'!B29)</f>
        <v/>
      </c>
      <c r="E35" s="275" t="str">
        <f>IF(B35="","",calculations!V4)</f>
        <v/>
      </c>
      <c r="F35" s="276" t="str">
        <f>IF(B35="","",N(calculations!W4)+N(calculations!X4))</f>
        <v/>
      </c>
      <c r="G35" s="364" t="str">
        <f t="shared" ref="G35:G98" si="0">IF(B35="","",$F$21)</f>
        <v/>
      </c>
      <c r="H35" s="382" t="str">
        <f>IF(B35="","",IF(N(calculations!L4)+N(calculations!N4)=0,"",N(calculations!L4)+N(calculations!N4)))</f>
        <v/>
      </c>
      <c r="I35" s="385" t="str">
        <f t="shared" ref="I35:I66" si="1">IF(B35="","",$F$22)</f>
        <v/>
      </c>
      <c r="J35" s="278" t="str">
        <f>IF(B35="","",IF(N(calculations!Q4)=0,"",calculations!Q4))</f>
        <v/>
      </c>
      <c r="K35" s="379" t="str">
        <f>IF(OR(B35="",'Basic Elections'!$C$29&lt;&gt;"Yes"),"","$5,000/$500/$2,000")</f>
        <v/>
      </c>
      <c r="L35" s="277" t="str">
        <f>IF(B35="","",IF(N(calculations!Y4)=0,"",calculations!Y4))</f>
        <v/>
      </c>
      <c r="M35" s="275" t="str">
        <f>IF(OR(B35="",'Voluntary Elections'!G29="",'Voluntary Elections'!G29=0),"",'Voluntary Elections'!G29)</f>
        <v/>
      </c>
      <c r="N35" s="277" t="str">
        <f>IF(OR(B35="",M35=""),"",N(M35)*IFERROR(INDEX('voluntary life sheet'!$C$3:$M$3,1,MATCH(N('Voluntary Elections'!E29),{0,30,35,40,45,50,55,60,65,70,75},1)),0)/1000)</f>
        <v/>
      </c>
      <c r="O35" s="275" t="str">
        <f>IF(OR(B35="",'Voluntary Elections'!H29="",'Voluntary Elections'!H29=0),"",'Voluntary Elections'!H29)</f>
        <v/>
      </c>
      <c r="P35" s="372" t="str">
        <f>IF(OR(B35="",O35=""),"",N(O35)*IFERROR(INDEX('voluntary life sheet'!$C$3:$M$3,1,MATCH(N('Voluntary Elections'!E29),{0,30,35,40,45,50,55,60,65,70,75},1)),0)/1000)</f>
        <v/>
      </c>
      <c r="Q35" s="373" t="str">
        <f>IF(OR(B35="",'Voluntary Elections'!I29="",'Voluntary Elections'!I29=0),"",'Voluntary Elections'!I29)</f>
        <v/>
      </c>
      <c r="R35" s="278" t="str">
        <f>IF(OR(B35="",Q35=""),"",'voluntary life'!$C$42)</f>
        <v/>
      </c>
      <c r="S35" s="377" t="str">
        <f t="shared" ref="S35:S98" si="2">IF(B35="","",SUM(F35,H35,J35,L35,N35,P35,R35))</f>
        <v/>
      </c>
      <c r="T35" s="267"/>
      <c r="U35" s="268"/>
      <c r="V35" s="268"/>
      <c r="W35" s="106"/>
      <c r="X35" s="106"/>
      <c r="Y35" s="106"/>
      <c r="Z35" s="106"/>
    </row>
    <row r="36" spans="2:26" s="48" customFormat="1" x14ac:dyDescent="0.3">
      <c r="B36" s="357" t="str">
        <f>IF('Voluntary Elections'!C30="","",'Voluntary Elections'!C30)</f>
        <v/>
      </c>
      <c r="C36" s="357" t="str">
        <f>IF('Voluntary Elections'!D30="","",'Voluntary Elections'!D30)</f>
        <v/>
      </c>
      <c r="D36" s="269" t="str">
        <f>IF(B36="","",'Voluntary Elections'!B30)</f>
        <v/>
      </c>
      <c r="E36" s="270" t="str">
        <f>IF(B36="","",calculations!V5)</f>
        <v/>
      </c>
      <c r="F36" s="271" t="str">
        <f>IF(B36="","",N(calculations!W5)+N(calculations!X5))</f>
        <v/>
      </c>
      <c r="G36" s="363" t="str">
        <f t="shared" si="0"/>
        <v/>
      </c>
      <c r="H36" s="381" t="str">
        <f>IF(B36="","",IF(N(calculations!L5)+N(calculations!N5)=0,"",N(calculations!L5)+N(calculations!N5)))</f>
        <v/>
      </c>
      <c r="I36" s="384" t="str">
        <f t="shared" si="1"/>
        <v/>
      </c>
      <c r="J36" s="273" t="str">
        <f>IF(B36="","",IF(N(calculations!Q5)=0,"",calculations!Q5))</f>
        <v/>
      </c>
      <c r="K36" s="378" t="str">
        <f>IF(OR(B36="",'Basic Elections'!$C$29&lt;&gt;"Yes"),"","$5,000/$500/$2,000")</f>
        <v/>
      </c>
      <c r="L36" s="272" t="str">
        <f>IF(B36="","",IF(N(calculations!Y5)=0,"",calculations!Y5))</f>
        <v/>
      </c>
      <c r="M36" s="270" t="str">
        <f>IF(OR(B36="",'Voluntary Elections'!G30="",'Voluntary Elections'!G30=0),"",'Voluntary Elections'!G30)</f>
        <v/>
      </c>
      <c r="N36" s="272" t="str">
        <f>IF(OR(B36="",M36=""),"",N(M36)*IFERROR(INDEX('voluntary life sheet'!$C$3:$M$3,1,MATCH(N('Voluntary Elections'!E30),{0,30,35,40,45,50,55,60,65,70,75},1)),0)/1000)</f>
        <v/>
      </c>
      <c r="O36" s="270" t="str">
        <f>IF(OR(B36="",'Voluntary Elections'!H30="",'Voluntary Elections'!H30=0),"",'Voluntary Elections'!H30)</f>
        <v/>
      </c>
      <c r="P36" s="370" t="str">
        <f>IF(OR(B36="",O36=""),"",N(O36)*IFERROR(INDEX('voluntary life sheet'!$C$3:$M$3,1,MATCH(N('Voluntary Elections'!E30),{0,30,35,40,45,50,55,60,65,70,75},1)),0)/1000)</f>
        <v/>
      </c>
      <c r="Q36" s="371" t="str">
        <f>IF(OR(B36="",'Voluntary Elections'!I30="",'Voluntary Elections'!I30=0),"",'Voluntary Elections'!I30)</f>
        <v/>
      </c>
      <c r="R36" s="273" t="str">
        <f>IF(OR(B36="",Q36=""),"",'voluntary life'!$C$42)</f>
        <v/>
      </c>
      <c r="S36" s="376" t="str">
        <f t="shared" si="2"/>
        <v/>
      </c>
      <c r="T36" s="267"/>
      <c r="U36" s="268"/>
      <c r="V36" s="268"/>
      <c r="W36" s="106"/>
      <c r="X36" s="106"/>
      <c r="Y36" s="106"/>
      <c r="Z36" s="106"/>
    </row>
    <row r="37" spans="2:26" s="48" customFormat="1" x14ac:dyDescent="0.3">
      <c r="B37" s="358" t="str">
        <f>IF('Voluntary Elections'!C31="","",'Voluntary Elections'!C31)</f>
        <v/>
      </c>
      <c r="C37" s="358" t="str">
        <f>IF('Voluntary Elections'!D31="","",'Voluntary Elections'!D31)</f>
        <v/>
      </c>
      <c r="D37" s="274" t="str">
        <f>IF(B37="","",'Voluntary Elections'!B31)</f>
        <v/>
      </c>
      <c r="E37" s="275" t="str">
        <f>IF(B37="","",calculations!V6)</f>
        <v/>
      </c>
      <c r="F37" s="276" t="str">
        <f>IF(B37="","",N(calculations!W6)+N(calculations!X6))</f>
        <v/>
      </c>
      <c r="G37" s="364" t="str">
        <f t="shared" si="0"/>
        <v/>
      </c>
      <c r="H37" s="382" t="str">
        <f>IF(B37="","",IF(N(calculations!L6)+N(calculations!N6)=0,"",N(calculations!L6)+N(calculations!N6)))</f>
        <v/>
      </c>
      <c r="I37" s="385" t="str">
        <f t="shared" si="1"/>
        <v/>
      </c>
      <c r="J37" s="278" t="str">
        <f>IF(B37="","",IF(N(calculations!Q6)=0,"",calculations!Q6))</f>
        <v/>
      </c>
      <c r="K37" s="379" t="str">
        <f>IF(OR(B37="",'Basic Elections'!$C$29&lt;&gt;"Yes"),"","$5,000/$500/$2,000")</f>
        <v/>
      </c>
      <c r="L37" s="277" t="str">
        <f>IF(B37="","",IF(N(calculations!Y6)=0,"",calculations!Y6))</f>
        <v/>
      </c>
      <c r="M37" s="275" t="str">
        <f>IF(OR(B37="",'Voluntary Elections'!G31="",'Voluntary Elections'!G31=0),"",'Voluntary Elections'!G31)</f>
        <v/>
      </c>
      <c r="N37" s="277" t="str">
        <f>IF(OR(B37="",M37=""),"",N(M37)*IFERROR(INDEX('voluntary life sheet'!$C$3:$M$3,1,MATCH(N('Voluntary Elections'!E31),{0,30,35,40,45,50,55,60,65,70,75},1)),0)/1000)</f>
        <v/>
      </c>
      <c r="O37" s="275" t="str">
        <f>IF(OR(B37="",'Voluntary Elections'!H31="",'Voluntary Elections'!H31=0),"",'Voluntary Elections'!H31)</f>
        <v/>
      </c>
      <c r="P37" s="372" t="str">
        <f>IF(OR(B37="",O37=""),"",N(O37)*IFERROR(INDEX('voluntary life sheet'!$C$3:$M$3,1,MATCH(N('Voluntary Elections'!E31),{0,30,35,40,45,50,55,60,65,70,75},1)),0)/1000)</f>
        <v/>
      </c>
      <c r="Q37" s="373" t="str">
        <f>IF(OR(B37="",'Voluntary Elections'!I31="",'Voluntary Elections'!I31=0),"",'Voluntary Elections'!I31)</f>
        <v/>
      </c>
      <c r="R37" s="278" t="str">
        <f>IF(OR(B37="",Q37=""),"",'voluntary life'!$C$42)</f>
        <v/>
      </c>
      <c r="S37" s="377" t="str">
        <f t="shared" si="2"/>
        <v/>
      </c>
      <c r="T37" s="267"/>
      <c r="U37" s="268"/>
      <c r="V37" s="268"/>
      <c r="W37" s="106"/>
      <c r="X37" s="106"/>
      <c r="Y37" s="106"/>
      <c r="Z37" s="106"/>
    </row>
    <row r="38" spans="2:26" s="48" customFormat="1" x14ac:dyDescent="0.3">
      <c r="B38" s="357" t="str">
        <f>IF('Voluntary Elections'!C32="","",'Voluntary Elections'!C32)</f>
        <v/>
      </c>
      <c r="C38" s="357" t="str">
        <f>IF('Voluntary Elections'!D32="","",'Voluntary Elections'!D32)</f>
        <v/>
      </c>
      <c r="D38" s="269" t="str">
        <f>IF(B38="","",'Voluntary Elections'!B32)</f>
        <v/>
      </c>
      <c r="E38" s="270" t="str">
        <f>IF(B38="","",calculations!V7)</f>
        <v/>
      </c>
      <c r="F38" s="271" t="str">
        <f>IF(B38="","",N(calculations!W7)+N(calculations!X7))</f>
        <v/>
      </c>
      <c r="G38" s="363" t="str">
        <f t="shared" si="0"/>
        <v/>
      </c>
      <c r="H38" s="381" t="str">
        <f>IF(B38="","",IF(N(calculations!L7)+N(calculations!N7)=0,"",N(calculations!L7)+N(calculations!N7)))</f>
        <v/>
      </c>
      <c r="I38" s="384" t="str">
        <f t="shared" si="1"/>
        <v/>
      </c>
      <c r="J38" s="273" t="str">
        <f>IF(B38="","",IF(N(calculations!Q7)=0,"",calculations!Q7))</f>
        <v/>
      </c>
      <c r="K38" s="378" t="str">
        <f>IF(OR(B38="",'Basic Elections'!$C$29&lt;&gt;"Yes"),"","$5,000/$500/$2,000")</f>
        <v/>
      </c>
      <c r="L38" s="272" t="str">
        <f>IF(B38="","",IF(N(calculations!Y7)=0,"",calculations!Y7))</f>
        <v/>
      </c>
      <c r="M38" s="270" t="str">
        <f>IF(OR(B38="",'Voluntary Elections'!G32="",'Voluntary Elections'!G32=0),"",'Voluntary Elections'!G32)</f>
        <v/>
      </c>
      <c r="N38" s="272" t="str">
        <f>IF(OR(B38="",M38=""),"",N(M38)*IFERROR(INDEX('voluntary life sheet'!$C$3:$M$3,1,MATCH(N('Voluntary Elections'!E32),{0,30,35,40,45,50,55,60,65,70,75},1)),0)/1000)</f>
        <v/>
      </c>
      <c r="O38" s="270" t="str">
        <f>IF(OR(B38="",'Voluntary Elections'!H32="",'Voluntary Elections'!H32=0),"",'Voluntary Elections'!H32)</f>
        <v/>
      </c>
      <c r="P38" s="370" t="str">
        <f>IF(OR(B38="",O38=""),"",N(O38)*IFERROR(INDEX('voluntary life sheet'!$C$3:$M$3,1,MATCH(N('Voluntary Elections'!E32),{0,30,35,40,45,50,55,60,65,70,75},1)),0)/1000)</f>
        <v/>
      </c>
      <c r="Q38" s="371" t="str">
        <f>IF(OR(B38="",'Voluntary Elections'!I32="",'Voluntary Elections'!I32=0),"",'Voluntary Elections'!I32)</f>
        <v/>
      </c>
      <c r="R38" s="273" t="str">
        <f>IF(OR(B38="",Q38=""),"",'voluntary life'!$C$42)</f>
        <v/>
      </c>
      <c r="S38" s="376" t="str">
        <f t="shared" si="2"/>
        <v/>
      </c>
      <c r="T38" s="267"/>
      <c r="U38" s="268"/>
      <c r="V38" s="268"/>
      <c r="W38" s="106"/>
      <c r="X38" s="106"/>
      <c r="Y38" s="106"/>
      <c r="Z38" s="106"/>
    </row>
    <row r="39" spans="2:26" s="48" customFormat="1" x14ac:dyDescent="0.3">
      <c r="B39" s="358" t="str">
        <f>IF('Voluntary Elections'!C33="","",'Voluntary Elections'!C33)</f>
        <v/>
      </c>
      <c r="C39" s="358" t="str">
        <f>IF('Voluntary Elections'!D33="","",'Voluntary Elections'!D33)</f>
        <v/>
      </c>
      <c r="D39" s="274" t="str">
        <f>IF(B39="","",'Voluntary Elections'!B33)</f>
        <v/>
      </c>
      <c r="E39" s="275" t="str">
        <f>IF(B39="","",calculations!V8)</f>
        <v/>
      </c>
      <c r="F39" s="276" t="str">
        <f>IF(B39="","",N(calculations!W8)+N(calculations!X8))</f>
        <v/>
      </c>
      <c r="G39" s="364" t="str">
        <f t="shared" si="0"/>
        <v/>
      </c>
      <c r="H39" s="382" t="str">
        <f>IF(B39="","",IF(N(calculations!L8)+N(calculations!N8)=0,"",N(calculations!L8)+N(calculations!N8)))</f>
        <v/>
      </c>
      <c r="I39" s="385" t="str">
        <f t="shared" si="1"/>
        <v/>
      </c>
      <c r="J39" s="278" t="str">
        <f>IF(B39="","",IF(N(calculations!Q8)=0,"",calculations!Q8))</f>
        <v/>
      </c>
      <c r="K39" s="379" t="str">
        <f>IF(OR(B39="",'Basic Elections'!$C$29&lt;&gt;"Yes"),"","$5,000/$500/$2,000")</f>
        <v/>
      </c>
      <c r="L39" s="277" t="str">
        <f>IF(B39="","",IF(N(calculations!Y8)=0,"",calculations!Y8))</f>
        <v/>
      </c>
      <c r="M39" s="275" t="str">
        <f>IF(OR(B39="",'Voluntary Elections'!G33="",'Voluntary Elections'!G33=0),"",'Voluntary Elections'!G33)</f>
        <v/>
      </c>
      <c r="N39" s="277" t="str">
        <f>IF(OR(B39="",M39=""),"",N(M39)*IFERROR(INDEX('voluntary life sheet'!$C$3:$M$3,1,MATCH(N('Voluntary Elections'!E33),{0,30,35,40,45,50,55,60,65,70,75},1)),0)/1000)</f>
        <v/>
      </c>
      <c r="O39" s="275" t="str">
        <f>IF(OR(B39="",'Voluntary Elections'!H33="",'Voluntary Elections'!H33=0),"",'Voluntary Elections'!H33)</f>
        <v/>
      </c>
      <c r="P39" s="372" t="str">
        <f>IF(OR(B39="",O39=""),"",N(O39)*IFERROR(INDEX('voluntary life sheet'!$C$3:$M$3,1,MATCH(N('Voluntary Elections'!E33),{0,30,35,40,45,50,55,60,65,70,75},1)),0)/1000)</f>
        <v/>
      </c>
      <c r="Q39" s="373" t="str">
        <f>IF(OR(B39="",'Voluntary Elections'!I33="",'Voluntary Elections'!I33=0),"",'Voluntary Elections'!I33)</f>
        <v/>
      </c>
      <c r="R39" s="278" t="str">
        <f>IF(OR(B39="",Q39=""),"",'voluntary life'!$C$42)</f>
        <v/>
      </c>
      <c r="S39" s="377" t="str">
        <f t="shared" si="2"/>
        <v/>
      </c>
      <c r="T39" s="267"/>
      <c r="U39" s="268"/>
      <c r="V39" s="268"/>
      <c r="W39" s="106"/>
      <c r="X39" s="106"/>
      <c r="Y39" s="106"/>
      <c r="Z39" s="106"/>
    </row>
    <row r="40" spans="2:26" s="48" customFormat="1" x14ac:dyDescent="0.3">
      <c r="B40" s="357" t="str">
        <f>IF('Voluntary Elections'!C34="","",'Voluntary Elections'!C34)</f>
        <v/>
      </c>
      <c r="C40" s="357" t="str">
        <f>IF('Voluntary Elections'!D34="","",'Voluntary Elections'!D34)</f>
        <v/>
      </c>
      <c r="D40" s="269" t="str">
        <f>IF(B40="","",'Voluntary Elections'!B34)</f>
        <v/>
      </c>
      <c r="E40" s="270" t="str">
        <f>IF(B40="","",calculations!V9)</f>
        <v/>
      </c>
      <c r="F40" s="271" t="str">
        <f>IF(B40="","",N(calculations!W9)+N(calculations!X9))</f>
        <v/>
      </c>
      <c r="G40" s="363" t="str">
        <f t="shared" si="0"/>
        <v/>
      </c>
      <c r="H40" s="381" t="str">
        <f>IF(B40="","",IF(N(calculations!L9)+N(calculations!N9)=0,"",N(calculations!L9)+N(calculations!N9)))</f>
        <v/>
      </c>
      <c r="I40" s="384" t="str">
        <f t="shared" si="1"/>
        <v/>
      </c>
      <c r="J40" s="273" t="str">
        <f>IF(B40="","",IF(N(calculations!Q9)=0,"",calculations!Q9))</f>
        <v/>
      </c>
      <c r="K40" s="378" t="str">
        <f>IF(OR(B40="",'Basic Elections'!$C$29&lt;&gt;"Yes"),"","$5,000/$500/$2,000")</f>
        <v/>
      </c>
      <c r="L40" s="272" t="str">
        <f>IF(B40="","",IF(N(calculations!Y9)=0,"",calculations!Y9))</f>
        <v/>
      </c>
      <c r="M40" s="270" t="str">
        <f>IF(OR(B40="",'Voluntary Elections'!G34="",'Voluntary Elections'!G34=0),"",'Voluntary Elections'!G34)</f>
        <v/>
      </c>
      <c r="N40" s="272" t="str">
        <f>IF(OR(B40="",M40=""),"",N(M40)*IFERROR(INDEX('voluntary life sheet'!$C$3:$M$3,1,MATCH(N('Voluntary Elections'!E34),{0,30,35,40,45,50,55,60,65,70,75},1)),0)/1000)</f>
        <v/>
      </c>
      <c r="O40" s="270" t="str">
        <f>IF(OR(B40="",'Voluntary Elections'!H34="",'Voluntary Elections'!H34=0),"",'Voluntary Elections'!H34)</f>
        <v/>
      </c>
      <c r="P40" s="370" t="str">
        <f>IF(OR(B40="",O40=""),"",N(O40)*IFERROR(INDEX('voluntary life sheet'!$C$3:$M$3,1,MATCH(N('Voluntary Elections'!E34),{0,30,35,40,45,50,55,60,65,70,75},1)),0)/1000)</f>
        <v/>
      </c>
      <c r="Q40" s="371" t="str">
        <f>IF(OR(B40="",'Voluntary Elections'!I34="",'Voluntary Elections'!I34=0),"",'Voluntary Elections'!I34)</f>
        <v/>
      </c>
      <c r="R40" s="273" t="str">
        <f>IF(OR(B40="",Q40=""),"",'voluntary life'!$C$42)</f>
        <v/>
      </c>
      <c r="S40" s="376" t="str">
        <f t="shared" si="2"/>
        <v/>
      </c>
      <c r="T40" s="267"/>
      <c r="U40" s="268"/>
      <c r="V40" s="268"/>
      <c r="W40" s="106"/>
      <c r="X40" s="106"/>
      <c r="Y40" s="106"/>
      <c r="Z40" s="106"/>
    </row>
    <row r="41" spans="2:26" s="48" customFormat="1" x14ac:dyDescent="0.3">
      <c r="B41" s="358" t="str">
        <f>IF('Voluntary Elections'!C35="","",'Voluntary Elections'!C35)</f>
        <v/>
      </c>
      <c r="C41" s="358" t="str">
        <f>IF('Voluntary Elections'!D35="","",'Voluntary Elections'!D35)</f>
        <v/>
      </c>
      <c r="D41" s="274" t="str">
        <f>IF(B41="","",'Voluntary Elections'!B35)</f>
        <v/>
      </c>
      <c r="E41" s="275" t="str">
        <f>IF(B41="","",calculations!V10)</f>
        <v/>
      </c>
      <c r="F41" s="276" t="str">
        <f>IF(B41="","",N(calculations!W10)+N(calculations!X10))</f>
        <v/>
      </c>
      <c r="G41" s="364" t="str">
        <f t="shared" si="0"/>
        <v/>
      </c>
      <c r="H41" s="382" t="str">
        <f>IF(B41="","",IF(N(calculations!L10)+N(calculations!N10)=0,"",N(calculations!L10)+N(calculations!N10)))</f>
        <v/>
      </c>
      <c r="I41" s="385" t="str">
        <f t="shared" si="1"/>
        <v/>
      </c>
      <c r="J41" s="278" t="str">
        <f>IF(B41="","",IF(N(calculations!Q10)=0,"",calculations!Q10))</f>
        <v/>
      </c>
      <c r="K41" s="379" t="str">
        <f>IF(OR(B41="",'Basic Elections'!$C$29&lt;&gt;"Yes"),"","$5,000/$500/$2,000")</f>
        <v/>
      </c>
      <c r="L41" s="277" t="str">
        <f>IF(B41="","",IF(N(calculations!Y10)=0,"",calculations!Y10))</f>
        <v/>
      </c>
      <c r="M41" s="275" t="str">
        <f>IF(OR(B41="",'Voluntary Elections'!G35="",'Voluntary Elections'!G35=0),"",'Voluntary Elections'!G35)</f>
        <v/>
      </c>
      <c r="N41" s="277" t="str">
        <f>IF(OR(B41="",M41=""),"",N(M41)*IFERROR(INDEX('voluntary life sheet'!$C$3:$M$3,1,MATCH(N('Voluntary Elections'!E35),{0,30,35,40,45,50,55,60,65,70,75},1)),0)/1000)</f>
        <v/>
      </c>
      <c r="O41" s="275" t="str">
        <f>IF(OR(B41="",'Voluntary Elections'!H35="",'Voluntary Elections'!H35=0),"",'Voluntary Elections'!H35)</f>
        <v/>
      </c>
      <c r="P41" s="372" t="str">
        <f>IF(OR(B41="",O41=""),"",N(O41)*IFERROR(INDEX('voluntary life sheet'!$C$3:$M$3,1,MATCH(N('Voluntary Elections'!E35),{0,30,35,40,45,50,55,60,65,70,75},1)),0)/1000)</f>
        <v/>
      </c>
      <c r="Q41" s="373" t="str">
        <f>IF(OR(B41="",'Voluntary Elections'!I35="",'Voluntary Elections'!I35=0),"",'Voluntary Elections'!I35)</f>
        <v/>
      </c>
      <c r="R41" s="278" t="str">
        <f>IF(OR(B41="",Q41=""),"",'voluntary life'!$C$42)</f>
        <v/>
      </c>
      <c r="S41" s="377" t="str">
        <f t="shared" si="2"/>
        <v/>
      </c>
      <c r="T41" s="267"/>
      <c r="U41" s="268"/>
      <c r="V41" s="268"/>
      <c r="W41" s="106"/>
      <c r="X41" s="106"/>
      <c r="Y41" s="106"/>
      <c r="Z41" s="106"/>
    </row>
    <row r="42" spans="2:26" s="48" customFormat="1" x14ac:dyDescent="0.3">
      <c r="B42" s="357" t="str">
        <f>IF('Voluntary Elections'!C36="","",'Voluntary Elections'!C36)</f>
        <v/>
      </c>
      <c r="C42" s="357" t="str">
        <f>IF('Voluntary Elections'!D36="","",'Voluntary Elections'!D36)</f>
        <v/>
      </c>
      <c r="D42" s="269" t="str">
        <f>IF(B42="","",'Voluntary Elections'!B36)</f>
        <v/>
      </c>
      <c r="E42" s="270" t="str">
        <f>IF(B42="","",calculations!V11)</f>
        <v/>
      </c>
      <c r="F42" s="271" t="str">
        <f>IF(B42="","",N(calculations!W11)+N(calculations!X11))</f>
        <v/>
      </c>
      <c r="G42" s="363" t="str">
        <f t="shared" si="0"/>
        <v/>
      </c>
      <c r="H42" s="381" t="str">
        <f>IF(B42="","",IF(N(calculations!L11)+N(calculations!N11)=0,"",N(calculations!L11)+N(calculations!N11)))</f>
        <v/>
      </c>
      <c r="I42" s="384" t="str">
        <f t="shared" si="1"/>
        <v/>
      </c>
      <c r="J42" s="273" t="str">
        <f>IF(B42="","",IF(N(calculations!Q11)=0,"",calculations!Q11))</f>
        <v/>
      </c>
      <c r="K42" s="378" t="str">
        <f>IF(OR(B42="",'Basic Elections'!$C$29&lt;&gt;"Yes"),"","$5,000/$500/$2,000")</f>
        <v/>
      </c>
      <c r="L42" s="272" t="str">
        <f>IF(B42="","",IF(N(calculations!Y11)=0,"",calculations!Y11))</f>
        <v/>
      </c>
      <c r="M42" s="270" t="str">
        <f>IF(OR(B42="",'Voluntary Elections'!G36="",'Voluntary Elections'!G36=0),"",'Voluntary Elections'!G36)</f>
        <v/>
      </c>
      <c r="N42" s="272" t="str">
        <f>IF(OR(B42="",M42=""),"",N(M42)*IFERROR(INDEX('voluntary life sheet'!$C$3:$M$3,1,MATCH(N('Voluntary Elections'!E36),{0,30,35,40,45,50,55,60,65,70,75},1)),0)/1000)</f>
        <v/>
      </c>
      <c r="O42" s="270" t="str">
        <f>IF(OR(B42="",'Voluntary Elections'!H36="",'Voluntary Elections'!H36=0),"",'Voluntary Elections'!H36)</f>
        <v/>
      </c>
      <c r="P42" s="370" t="str">
        <f>IF(OR(B42="",O42=""),"",N(O42)*IFERROR(INDEX('voluntary life sheet'!$C$3:$M$3,1,MATCH(N('Voluntary Elections'!E36),{0,30,35,40,45,50,55,60,65,70,75},1)),0)/1000)</f>
        <v/>
      </c>
      <c r="Q42" s="371" t="str">
        <f>IF(OR(B42="",'Voluntary Elections'!I36="",'Voluntary Elections'!I36=0),"",'Voluntary Elections'!I36)</f>
        <v/>
      </c>
      <c r="R42" s="273" t="str">
        <f>IF(OR(B42="",Q42=""),"",'voluntary life'!$C$42)</f>
        <v/>
      </c>
      <c r="S42" s="376" t="str">
        <f t="shared" si="2"/>
        <v/>
      </c>
      <c r="T42" s="267"/>
      <c r="U42" s="268"/>
      <c r="V42" s="268"/>
      <c r="W42" s="106"/>
      <c r="X42" s="106"/>
      <c r="Y42" s="106"/>
      <c r="Z42" s="106"/>
    </row>
    <row r="43" spans="2:26" s="48" customFormat="1" x14ac:dyDescent="0.3">
      <c r="B43" s="358" t="str">
        <f>IF('Voluntary Elections'!C37="","",'Voluntary Elections'!C37)</f>
        <v/>
      </c>
      <c r="C43" s="358" t="str">
        <f>IF('Voluntary Elections'!D37="","",'Voluntary Elections'!D37)</f>
        <v/>
      </c>
      <c r="D43" s="274" t="str">
        <f>IF(B43="","",'Voluntary Elections'!B37)</f>
        <v/>
      </c>
      <c r="E43" s="275" t="str">
        <f>IF(B43="","",calculations!V12)</f>
        <v/>
      </c>
      <c r="F43" s="276" t="str">
        <f>IF(B43="","",N(calculations!W12)+N(calculations!X12))</f>
        <v/>
      </c>
      <c r="G43" s="364" t="str">
        <f t="shared" si="0"/>
        <v/>
      </c>
      <c r="H43" s="382" t="str">
        <f>IF(B43="","",IF(N(calculations!L12)+N(calculations!N12)=0,"",N(calculations!L12)+N(calculations!N12)))</f>
        <v/>
      </c>
      <c r="I43" s="385" t="str">
        <f t="shared" si="1"/>
        <v/>
      </c>
      <c r="J43" s="278" t="str">
        <f>IF(B43="","",IF(N(calculations!Q12)=0,"",calculations!Q12))</f>
        <v/>
      </c>
      <c r="K43" s="379" t="str">
        <f>IF(OR(B43="",'Basic Elections'!$C$29&lt;&gt;"Yes"),"","$5,000/$500/$2,000")</f>
        <v/>
      </c>
      <c r="L43" s="277" t="str">
        <f>IF(B43="","",IF(N(calculations!Y12)=0,"",calculations!Y12))</f>
        <v/>
      </c>
      <c r="M43" s="275" t="str">
        <f>IF(OR(B43="",'Voluntary Elections'!G37="",'Voluntary Elections'!G37=0),"",'Voluntary Elections'!G37)</f>
        <v/>
      </c>
      <c r="N43" s="277" t="str">
        <f>IF(OR(B43="",M43=""),"",N(M43)*IFERROR(INDEX('voluntary life sheet'!$C$3:$M$3,1,MATCH(N('Voluntary Elections'!E37),{0,30,35,40,45,50,55,60,65,70,75},1)),0)/1000)</f>
        <v/>
      </c>
      <c r="O43" s="275" t="str">
        <f>IF(OR(B43="",'Voluntary Elections'!H37="",'Voluntary Elections'!H37=0),"",'Voluntary Elections'!H37)</f>
        <v/>
      </c>
      <c r="P43" s="372" t="str">
        <f>IF(OR(B43="",O43=""),"",N(O43)*IFERROR(INDEX('voluntary life sheet'!$C$3:$M$3,1,MATCH(N('Voluntary Elections'!E37),{0,30,35,40,45,50,55,60,65,70,75},1)),0)/1000)</f>
        <v/>
      </c>
      <c r="Q43" s="373" t="str">
        <f>IF(OR(B43="",'Voluntary Elections'!I37="",'Voluntary Elections'!I37=0),"",'Voluntary Elections'!I37)</f>
        <v/>
      </c>
      <c r="R43" s="278" t="str">
        <f>IF(OR(B43="",Q43=""),"",'voluntary life'!$C$42)</f>
        <v/>
      </c>
      <c r="S43" s="377" t="str">
        <f t="shared" si="2"/>
        <v/>
      </c>
      <c r="T43" s="267"/>
      <c r="U43" s="268"/>
      <c r="V43" s="268"/>
      <c r="W43" s="106"/>
      <c r="X43" s="106"/>
      <c r="Y43" s="106"/>
      <c r="Z43" s="106"/>
    </row>
    <row r="44" spans="2:26" s="48" customFormat="1" x14ac:dyDescent="0.3">
      <c r="B44" s="357" t="str">
        <f>IF('Voluntary Elections'!C38="","",'Voluntary Elections'!C38)</f>
        <v/>
      </c>
      <c r="C44" s="357" t="str">
        <f>IF('Voluntary Elections'!D38="","",'Voluntary Elections'!D38)</f>
        <v/>
      </c>
      <c r="D44" s="269" t="str">
        <f>IF(B44="","",'Voluntary Elections'!B38)</f>
        <v/>
      </c>
      <c r="E44" s="270" t="str">
        <f>IF(B44="","",calculations!V13)</f>
        <v/>
      </c>
      <c r="F44" s="271" t="str">
        <f>IF(B44="","",N(calculations!W13)+N(calculations!X13))</f>
        <v/>
      </c>
      <c r="G44" s="363" t="str">
        <f t="shared" si="0"/>
        <v/>
      </c>
      <c r="H44" s="381" t="str">
        <f>IF(B44="","",IF(N(calculations!L13)+N(calculations!N13)=0,"",N(calculations!L13)+N(calculations!N13)))</f>
        <v/>
      </c>
      <c r="I44" s="384" t="str">
        <f t="shared" si="1"/>
        <v/>
      </c>
      <c r="J44" s="273" t="str">
        <f>IF(B44="","",IF(N(calculations!Q13)=0,"",calculations!Q13))</f>
        <v/>
      </c>
      <c r="K44" s="378" t="str">
        <f>IF(OR(B44="",'Basic Elections'!$C$29&lt;&gt;"Yes"),"","$5,000/$500/$2,000")</f>
        <v/>
      </c>
      <c r="L44" s="272" t="str">
        <f>IF(B44="","",IF(N(calculations!Y13)=0,"",calculations!Y13))</f>
        <v/>
      </c>
      <c r="M44" s="270" t="str">
        <f>IF(OR(B44="",'Voluntary Elections'!G38="",'Voluntary Elections'!G38=0),"",'Voluntary Elections'!G38)</f>
        <v/>
      </c>
      <c r="N44" s="272" t="str">
        <f>IF(OR(B44="",M44=""),"",N(M44)*IFERROR(INDEX('voluntary life sheet'!$C$3:$M$3,1,MATCH(N('Voluntary Elections'!E38),{0,30,35,40,45,50,55,60,65,70,75},1)),0)/1000)</f>
        <v/>
      </c>
      <c r="O44" s="270" t="str">
        <f>IF(OR(B44="",'Voluntary Elections'!H38="",'Voluntary Elections'!H38=0),"",'Voluntary Elections'!H38)</f>
        <v/>
      </c>
      <c r="P44" s="370" t="str">
        <f>IF(OR(B44="",O44=""),"",N(O44)*IFERROR(INDEX('voluntary life sheet'!$C$3:$M$3,1,MATCH(N('Voluntary Elections'!E38),{0,30,35,40,45,50,55,60,65,70,75},1)),0)/1000)</f>
        <v/>
      </c>
      <c r="Q44" s="371" t="str">
        <f>IF(OR(B44="",'Voluntary Elections'!I38="",'Voluntary Elections'!I38=0),"",'Voluntary Elections'!I38)</f>
        <v/>
      </c>
      <c r="R44" s="273" t="str">
        <f>IF(OR(B44="",Q44=""),"",'voluntary life'!$C$42)</f>
        <v/>
      </c>
      <c r="S44" s="376" t="str">
        <f t="shared" si="2"/>
        <v/>
      </c>
      <c r="T44" s="267"/>
      <c r="U44" s="268"/>
      <c r="V44" s="268"/>
      <c r="W44" s="106"/>
      <c r="X44" s="106"/>
      <c r="Y44" s="106"/>
      <c r="Z44" s="106"/>
    </row>
    <row r="45" spans="2:26" s="48" customFormat="1" x14ac:dyDescent="0.3">
      <c r="B45" s="358" t="str">
        <f>IF('Voluntary Elections'!C39="","",'Voluntary Elections'!C39)</f>
        <v/>
      </c>
      <c r="C45" s="358" t="str">
        <f>IF('Voluntary Elections'!D39="","",'Voluntary Elections'!D39)</f>
        <v/>
      </c>
      <c r="D45" s="274" t="str">
        <f>IF(B45="","",'Voluntary Elections'!B39)</f>
        <v/>
      </c>
      <c r="E45" s="275" t="str">
        <f>IF(B45="","",calculations!V14)</f>
        <v/>
      </c>
      <c r="F45" s="276" t="str">
        <f>IF(B45="","",N(calculations!W14)+N(calculations!X14))</f>
        <v/>
      </c>
      <c r="G45" s="364" t="str">
        <f t="shared" si="0"/>
        <v/>
      </c>
      <c r="H45" s="382" t="str">
        <f>IF(B45="","",IF(N(calculations!L14)+N(calculations!N14)=0,"",N(calculations!L14)+N(calculations!N14)))</f>
        <v/>
      </c>
      <c r="I45" s="385" t="str">
        <f t="shared" si="1"/>
        <v/>
      </c>
      <c r="J45" s="278" t="str">
        <f>IF(B45="","",IF(N(calculations!Q14)=0,"",calculations!Q14))</f>
        <v/>
      </c>
      <c r="K45" s="379" t="str">
        <f>IF(OR(B45="",'Basic Elections'!$C$29&lt;&gt;"Yes"),"","$5,000/$500/$2,000")</f>
        <v/>
      </c>
      <c r="L45" s="277" t="str">
        <f>IF(B45="","",IF(N(calculations!Y14)=0,"",calculations!Y14))</f>
        <v/>
      </c>
      <c r="M45" s="275" t="str">
        <f>IF(OR(B45="",'Voluntary Elections'!G39="",'Voluntary Elections'!G39=0),"",'Voluntary Elections'!G39)</f>
        <v/>
      </c>
      <c r="N45" s="277" t="str">
        <f>IF(OR(B45="",M45=""),"",N(M45)*IFERROR(INDEX('voluntary life sheet'!$C$3:$M$3,1,MATCH(N('Voluntary Elections'!E39),{0,30,35,40,45,50,55,60,65,70,75},1)),0)/1000)</f>
        <v/>
      </c>
      <c r="O45" s="275" t="str">
        <f>IF(OR(B45="",'Voluntary Elections'!H39="",'Voluntary Elections'!H39=0),"",'Voluntary Elections'!H39)</f>
        <v/>
      </c>
      <c r="P45" s="372" t="str">
        <f>IF(OR(B45="",O45=""),"",N(O45)*IFERROR(INDEX('voluntary life sheet'!$C$3:$M$3,1,MATCH(N('Voluntary Elections'!E39),{0,30,35,40,45,50,55,60,65,70,75},1)),0)/1000)</f>
        <v/>
      </c>
      <c r="Q45" s="373" t="str">
        <f>IF(OR(B45="",'Voluntary Elections'!I39="",'Voluntary Elections'!I39=0),"",'Voluntary Elections'!I39)</f>
        <v/>
      </c>
      <c r="R45" s="278" t="str">
        <f>IF(OR(B45="",Q45=""),"",'voluntary life'!$C$42)</f>
        <v/>
      </c>
      <c r="S45" s="377" t="str">
        <f t="shared" si="2"/>
        <v/>
      </c>
      <c r="T45" s="267"/>
      <c r="U45" s="268"/>
      <c r="V45" s="268"/>
      <c r="W45" s="106"/>
      <c r="X45" s="106"/>
      <c r="Y45" s="106"/>
      <c r="Z45" s="106"/>
    </row>
    <row r="46" spans="2:26" s="48" customFormat="1" x14ac:dyDescent="0.3">
      <c r="B46" s="357" t="str">
        <f>IF('Voluntary Elections'!C40="","",'Voluntary Elections'!C40)</f>
        <v/>
      </c>
      <c r="C46" s="357" t="str">
        <f>IF('Voluntary Elections'!D40="","",'Voluntary Elections'!D40)</f>
        <v/>
      </c>
      <c r="D46" s="269" t="str">
        <f>IF(B46="","",'Voluntary Elections'!B40)</f>
        <v/>
      </c>
      <c r="E46" s="270" t="str">
        <f>IF(B46="","",calculations!V15)</f>
        <v/>
      </c>
      <c r="F46" s="271" t="str">
        <f>IF(B46="","",N(calculations!W15)+N(calculations!X15))</f>
        <v/>
      </c>
      <c r="G46" s="363" t="str">
        <f t="shared" si="0"/>
        <v/>
      </c>
      <c r="H46" s="381" t="str">
        <f>IF(B46="","",IF(N(calculations!L15)+N(calculations!N15)=0,"",N(calculations!L15)+N(calculations!N15)))</f>
        <v/>
      </c>
      <c r="I46" s="384" t="str">
        <f t="shared" si="1"/>
        <v/>
      </c>
      <c r="J46" s="273" t="str">
        <f>IF(B46="","",IF(N(calculations!Q15)=0,"",calculations!Q15))</f>
        <v/>
      </c>
      <c r="K46" s="378" t="str">
        <f>IF(OR(B46="",'Basic Elections'!$C$29&lt;&gt;"Yes"),"","$5,000/$500/$2,000")</f>
        <v/>
      </c>
      <c r="L46" s="272" t="str">
        <f>IF(B46="","",IF(N(calculations!Y15)=0,"",calculations!Y15))</f>
        <v/>
      </c>
      <c r="M46" s="270" t="str">
        <f>IF(OR(B46="",'Voluntary Elections'!G40="",'Voluntary Elections'!G40=0),"",'Voluntary Elections'!G40)</f>
        <v/>
      </c>
      <c r="N46" s="272" t="str">
        <f>IF(OR(B46="",M46=""),"",N(M46)*IFERROR(INDEX('voluntary life sheet'!$C$3:$M$3,1,MATCH(N('Voluntary Elections'!E40),{0,30,35,40,45,50,55,60,65,70,75},1)),0)/1000)</f>
        <v/>
      </c>
      <c r="O46" s="270" t="str">
        <f>IF(OR(B46="",'Voluntary Elections'!H40="",'Voluntary Elections'!H40=0),"",'Voluntary Elections'!H40)</f>
        <v/>
      </c>
      <c r="P46" s="370" t="str">
        <f>IF(OR(B46="",O46=""),"",N(O46)*IFERROR(INDEX('voluntary life sheet'!$C$3:$M$3,1,MATCH(N('Voluntary Elections'!E40),{0,30,35,40,45,50,55,60,65,70,75},1)),0)/1000)</f>
        <v/>
      </c>
      <c r="Q46" s="371" t="str">
        <f>IF(OR(B46="",'Voluntary Elections'!I40="",'Voluntary Elections'!I40=0),"",'Voluntary Elections'!I40)</f>
        <v/>
      </c>
      <c r="R46" s="273" t="str">
        <f>IF(OR(B46="",Q46=""),"",'voluntary life'!$C$42)</f>
        <v/>
      </c>
      <c r="S46" s="376" t="str">
        <f t="shared" si="2"/>
        <v/>
      </c>
      <c r="T46" s="267"/>
      <c r="U46" s="268"/>
      <c r="V46" s="268"/>
      <c r="W46" s="106"/>
      <c r="X46" s="106"/>
      <c r="Y46" s="106"/>
      <c r="Z46" s="106"/>
    </row>
    <row r="47" spans="2:26" s="48" customFormat="1" x14ac:dyDescent="0.3">
      <c r="B47" s="358" t="str">
        <f>IF('Voluntary Elections'!C41="","",'Voluntary Elections'!C41)</f>
        <v/>
      </c>
      <c r="C47" s="358" t="str">
        <f>IF('Voluntary Elections'!D41="","",'Voluntary Elections'!D41)</f>
        <v/>
      </c>
      <c r="D47" s="274" t="str">
        <f>IF(B47="","",'Voluntary Elections'!B41)</f>
        <v/>
      </c>
      <c r="E47" s="275" t="str">
        <f>IF(B47="","",calculations!V16)</f>
        <v/>
      </c>
      <c r="F47" s="276" t="str">
        <f>IF(B47="","",N(calculations!W16)+N(calculations!X16))</f>
        <v/>
      </c>
      <c r="G47" s="364" t="str">
        <f t="shared" si="0"/>
        <v/>
      </c>
      <c r="H47" s="382" t="str">
        <f>IF(B47="","",IF(N(calculations!L16)+N(calculations!N16)=0,"",N(calculations!L16)+N(calculations!N16)))</f>
        <v/>
      </c>
      <c r="I47" s="385" t="str">
        <f t="shared" si="1"/>
        <v/>
      </c>
      <c r="J47" s="278" t="str">
        <f>IF(B47="","",IF(N(calculations!Q16)=0,"",calculations!Q16))</f>
        <v/>
      </c>
      <c r="K47" s="379" t="str">
        <f>IF(OR(B47="",'Basic Elections'!$C$29&lt;&gt;"Yes"),"","$5,000/$500/$2,000")</f>
        <v/>
      </c>
      <c r="L47" s="277" t="str">
        <f>IF(B47="","",IF(N(calculations!Y16)=0,"",calculations!Y16))</f>
        <v/>
      </c>
      <c r="M47" s="275" t="str">
        <f>IF(OR(B47="",'Voluntary Elections'!G41="",'Voluntary Elections'!G41=0),"",'Voluntary Elections'!G41)</f>
        <v/>
      </c>
      <c r="N47" s="277" t="str">
        <f>IF(OR(B47="",M47=""),"",N(M47)*IFERROR(INDEX('voluntary life sheet'!$C$3:$M$3,1,MATCH(N('Voluntary Elections'!E41),{0,30,35,40,45,50,55,60,65,70,75},1)),0)/1000)</f>
        <v/>
      </c>
      <c r="O47" s="275" t="str">
        <f>IF(OR(B47="",'Voluntary Elections'!H41="",'Voluntary Elections'!H41=0),"",'Voluntary Elections'!H41)</f>
        <v/>
      </c>
      <c r="P47" s="372" t="str">
        <f>IF(OR(B47="",O47=""),"",N(O47)*IFERROR(INDEX('voluntary life sheet'!$C$3:$M$3,1,MATCH(N('Voluntary Elections'!E41),{0,30,35,40,45,50,55,60,65,70,75},1)),0)/1000)</f>
        <v/>
      </c>
      <c r="Q47" s="373" t="str">
        <f>IF(OR(B47="",'Voluntary Elections'!I41="",'Voluntary Elections'!I41=0),"",'Voluntary Elections'!I41)</f>
        <v/>
      </c>
      <c r="R47" s="278" t="str">
        <f>IF(OR(B47="",Q47=""),"",'voluntary life'!$C$42)</f>
        <v/>
      </c>
      <c r="S47" s="377" t="str">
        <f t="shared" si="2"/>
        <v/>
      </c>
      <c r="T47" s="267"/>
      <c r="U47" s="268"/>
      <c r="V47" s="268"/>
      <c r="W47" s="106"/>
      <c r="X47" s="106"/>
      <c r="Y47" s="106"/>
      <c r="Z47" s="106"/>
    </row>
    <row r="48" spans="2:26" s="48" customFormat="1" x14ac:dyDescent="0.3">
      <c r="B48" s="357" t="str">
        <f>IF('Voluntary Elections'!C42="","",'Voluntary Elections'!C42)</f>
        <v/>
      </c>
      <c r="C48" s="357" t="str">
        <f>IF('Voluntary Elections'!D42="","",'Voluntary Elections'!D42)</f>
        <v/>
      </c>
      <c r="D48" s="269" t="str">
        <f>IF(B48="","",'Voluntary Elections'!B42)</f>
        <v/>
      </c>
      <c r="E48" s="270" t="str">
        <f>IF(B48="","",calculations!V17)</f>
        <v/>
      </c>
      <c r="F48" s="271" t="str">
        <f>IF(B48="","",N(calculations!W17)+N(calculations!X17))</f>
        <v/>
      </c>
      <c r="G48" s="363" t="str">
        <f t="shared" si="0"/>
        <v/>
      </c>
      <c r="H48" s="381" t="str">
        <f>IF(B48="","",IF(N(calculations!L17)+N(calculations!N17)=0,"",N(calculations!L17)+N(calculations!N17)))</f>
        <v/>
      </c>
      <c r="I48" s="384" t="str">
        <f t="shared" si="1"/>
        <v/>
      </c>
      <c r="J48" s="273" t="str">
        <f>IF(B48="","",IF(N(calculations!Q17)=0,"",calculations!Q17))</f>
        <v/>
      </c>
      <c r="K48" s="378" t="str">
        <f>IF(OR(B48="",'Basic Elections'!$C$29&lt;&gt;"Yes"),"","$5,000/$500/$2,000")</f>
        <v/>
      </c>
      <c r="L48" s="272" t="str">
        <f>IF(B48="","",IF(N(calculations!Y17)=0,"",calculations!Y17))</f>
        <v/>
      </c>
      <c r="M48" s="270" t="str">
        <f>IF(OR(B48="",'Voluntary Elections'!G42="",'Voluntary Elections'!G42=0),"",'Voluntary Elections'!G42)</f>
        <v/>
      </c>
      <c r="N48" s="272" t="str">
        <f>IF(OR(B48="",M48=""),"",N(M48)*IFERROR(INDEX('voluntary life sheet'!$C$3:$M$3,1,MATCH(N('Voluntary Elections'!E42),{0,30,35,40,45,50,55,60,65,70,75},1)),0)/1000)</f>
        <v/>
      </c>
      <c r="O48" s="270" t="str">
        <f>IF(OR(B48="",'Voluntary Elections'!H42="",'Voluntary Elections'!H42=0),"",'Voluntary Elections'!H42)</f>
        <v/>
      </c>
      <c r="P48" s="370" t="str">
        <f>IF(OR(B48="",O48=""),"",N(O48)*IFERROR(INDEX('voluntary life sheet'!$C$3:$M$3,1,MATCH(N('Voluntary Elections'!E42),{0,30,35,40,45,50,55,60,65,70,75},1)),0)/1000)</f>
        <v/>
      </c>
      <c r="Q48" s="371" t="str">
        <f>IF(OR(B48="",'Voluntary Elections'!I42="",'Voluntary Elections'!I42=0),"",'Voluntary Elections'!I42)</f>
        <v/>
      </c>
      <c r="R48" s="273" t="str">
        <f>IF(OR(B48="",Q48=""),"",'voluntary life'!$C$42)</f>
        <v/>
      </c>
      <c r="S48" s="376" t="str">
        <f t="shared" si="2"/>
        <v/>
      </c>
      <c r="T48" s="267"/>
      <c r="U48" s="268"/>
      <c r="V48" s="268"/>
      <c r="W48" s="106"/>
      <c r="X48" s="106"/>
      <c r="Y48" s="106"/>
      <c r="Z48" s="106"/>
    </row>
    <row r="49" spans="2:26" s="48" customFormat="1" x14ac:dyDescent="0.3">
      <c r="B49" s="358" t="str">
        <f>IF('Voluntary Elections'!C43="","",'Voluntary Elections'!C43)</f>
        <v/>
      </c>
      <c r="C49" s="358" t="str">
        <f>IF('Voluntary Elections'!D43="","",'Voluntary Elections'!D43)</f>
        <v/>
      </c>
      <c r="D49" s="274" t="str">
        <f>IF(B49="","",'Voluntary Elections'!B43)</f>
        <v/>
      </c>
      <c r="E49" s="275" t="str">
        <f>IF(B49="","",calculations!V18)</f>
        <v/>
      </c>
      <c r="F49" s="276" t="str">
        <f>IF(B49="","",N(calculations!W18)+N(calculations!X18))</f>
        <v/>
      </c>
      <c r="G49" s="364" t="str">
        <f t="shared" si="0"/>
        <v/>
      </c>
      <c r="H49" s="382" t="str">
        <f>IF(B49="","",IF(N(calculations!L18)+N(calculations!N18)=0,"",N(calculations!L18)+N(calculations!N18)))</f>
        <v/>
      </c>
      <c r="I49" s="385" t="str">
        <f t="shared" si="1"/>
        <v/>
      </c>
      <c r="J49" s="278" t="str">
        <f>IF(B49="","",IF(N(calculations!Q18)=0,"",calculations!Q18))</f>
        <v/>
      </c>
      <c r="K49" s="379" t="str">
        <f>IF(OR(B49="",'Basic Elections'!$C$29&lt;&gt;"Yes"),"","$5,000/$500/$2,000")</f>
        <v/>
      </c>
      <c r="L49" s="277" t="str">
        <f>IF(B49="","",IF(N(calculations!Y18)=0,"",calculations!Y18))</f>
        <v/>
      </c>
      <c r="M49" s="275" t="str">
        <f>IF(OR(B49="",'Voluntary Elections'!G43="",'Voluntary Elections'!G43=0),"",'Voluntary Elections'!G43)</f>
        <v/>
      </c>
      <c r="N49" s="277" t="str">
        <f>IF(OR(B49="",M49=""),"",N(M49)*IFERROR(INDEX('voluntary life sheet'!$C$3:$M$3,1,MATCH(N('Voluntary Elections'!E43),{0,30,35,40,45,50,55,60,65,70,75},1)),0)/1000)</f>
        <v/>
      </c>
      <c r="O49" s="275" t="str">
        <f>IF(OR(B49="",'Voluntary Elections'!H43="",'Voluntary Elections'!H43=0),"",'Voluntary Elections'!H43)</f>
        <v/>
      </c>
      <c r="P49" s="372" t="str">
        <f>IF(OR(B49="",O49=""),"",N(O49)*IFERROR(INDEX('voluntary life sheet'!$C$3:$M$3,1,MATCH(N('Voluntary Elections'!E43),{0,30,35,40,45,50,55,60,65,70,75},1)),0)/1000)</f>
        <v/>
      </c>
      <c r="Q49" s="373" t="str">
        <f>IF(OR(B49="",'Voluntary Elections'!I43="",'Voluntary Elections'!I43=0),"",'Voluntary Elections'!I43)</f>
        <v/>
      </c>
      <c r="R49" s="278" t="str">
        <f>IF(OR(B49="",Q49=""),"",'voluntary life'!$C$42)</f>
        <v/>
      </c>
      <c r="S49" s="377" t="str">
        <f t="shared" si="2"/>
        <v/>
      </c>
      <c r="T49" s="267"/>
      <c r="U49" s="268"/>
      <c r="V49" s="268"/>
      <c r="W49" s="106"/>
      <c r="X49" s="106"/>
      <c r="Y49" s="106"/>
      <c r="Z49" s="106"/>
    </row>
    <row r="50" spans="2:26" s="48" customFormat="1" x14ac:dyDescent="0.3">
      <c r="B50" s="357" t="str">
        <f>IF('Voluntary Elections'!C44="","",'Voluntary Elections'!C44)</f>
        <v/>
      </c>
      <c r="C50" s="357" t="str">
        <f>IF('Voluntary Elections'!D44="","",'Voluntary Elections'!D44)</f>
        <v/>
      </c>
      <c r="D50" s="269" t="str">
        <f>IF(B50="","",'Voluntary Elections'!B44)</f>
        <v/>
      </c>
      <c r="E50" s="270" t="str">
        <f>IF(B50="","",calculations!V19)</f>
        <v/>
      </c>
      <c r="F50" s="271" t="str">
        <f>IF(B50="","",N(calculations!W19)+N(calculations!X19))</f>
        <v/>
      </c>
      <c r="G50" s="363" t="str">
        <f t="shared" si="0"/>
        <v/>
      </c>
      <c r="H50" s="381" t="str">
        <f>IF(B50="","",IF(N(calculations!L19)+N(calculations!N19)=0,"",N(calculations!L19)+N(calculations!N19)))</f>
        <v/>
      </c>
      <c r="I50" s="384" t="str">
        <f t="shared" si="1"/>
        <v/>
      </c>
      <c r="J50" s="273" t="str">
        <f>IF(B50="","",IF(N(calculations!Q19)=0,"",calculations!Q19))</f>
        <v/>
      </c>
      <c r="K50" s="378" t="str">
        <f>IF(OR(B50="",'Basic Elections'!$C$29&lt;&gt;"Yes"),"","$5,000/$500/$2,000")</f>
        <v/>
      </c>
      <c r="L50" s="272" t="str">
        <f>IF(B50="","",IF(N(calculations!Y19)=0,"",calculations!Y19))</f>
        <v/>
      </c>
      <c r="M50" s="270" t="str">
        <f>IF(OR(B50="",'Voluntary Elections'!G44="",'Voluntary Elections'!G44=0),"",'Voluntary Elections'!G44)</f>
        <v/>
      </c>
      <c r="N50" s="272" t="str">
        <f>IF(OR(B50="",M50=""),"",N(M50)*IFERROR(INDEX('voluntary life sheet'!$C$3:$M$3,1,MATCH(N('Voluntary Elections'!E44),{0,30,35,40,45,50,55,60,65,70,75},1)),0)/1000)</f>
        <v/>
      </c>
      <c r="O50" s="270" t="str">
        <f>IF(OR(B50="",'Voluntary Elections'!H44="",'Voluntary Elections'!H44=0),"",'Voluntary Elections'!H44)</f>
        <v/>
      </c>
      <c r="P50" s="370" t="str">
        <f>IF(OR(B50="",O50=""),"",N(O50)*IFERROR(INDEX('voluntary life sheet'!$C$3:$M$3,1,MATCH(N('Voluntary Elections'!E44),{0,30,35,40,45,50,55,60,65,70,75},1)),0)/1000)</f>
        <v/>
      </c>
      <c r="Q50" s="371" t="str">
        <f>IF(OR(B50="",'Voluntary Elections'!I44="",'Voluntary Elections'!I44=0),"",'Voluntary Elections'!I44)</f>
        <v/>
      </c>
      <c r="R50" s="273" t="str">
        <f>IF(OR(B50="",Q50=""),"",'voluntary life'!$C$42)</f>
        <v/>
      </c>
      <c r="S50" s="376" t="str">
        <f t="shared" si="2"/>
        <v/>
      </c>
      <c r="T50" s="267"/>
      <c r="U50" s="268"/>
      <c r="V50" s="268"/>
      <c r="W50" s="106"/>
      <c r="X50" s="106"/>
      <c r="Y50" s="106"/>
      <c r="Z50" s="106"/>
    </row>
    <row r="51" spans="2:26" s="48" customFormat="1" x14ac:dyDescent="0.3">
      <c r="B51" s="358" t="str">
        <f>IF('Voluntary Elections'!C45="","",'Voluntary Elections'!C45)</f>
        <v/>
      </c>
      <c r="C51" s="358" t="str">
        <f>IF('Voluntary Elections'!D45="","",'Voluntary Elections'!D45)</f>
        <v/>
      </c>
      <c r="D51" s="274" t="str">
        <f>IF(B51="","",'Voluntary Elections'!B45)</f>
        <v/>
      </c>
      <c r="E51" s="275" t="str">
        <f>IF(B51="","",calculations!V20)</f>
        <v/>
      </c>
      <c r="F51" s="276" t="str">
        <f>IF(B51="","",N(calculations!W20)+N(calculations!X20))</f>
        <v/>
      </c>
      <c r="G51" s="364" t="str">
        <f t="shared" si="0"/>
        <v/>
      </c>
      <c r="H51" s="382" t="str">
        <f>IF(B51="","",IF(N(calculations!L20)+N(calculations!N20)=0,"",N(calculations!L20)+N(calculations!N20)))</f>
        <v/>
      </c>
      <c r="I51" s="385" t="str">
        <f t="shared" si="1"/>
        <v/>
      </c>
      <c r="J51" s="278" t="str">
        <f>IF(B51="","",IF(N(calculations!Q20)=0,"",calculations!Q20))</f>
        <v/>
      </c>
      <c r="K51" s="379" t="str">
        <f>IF(OR(B51="",'Basic Elections'!$C$29&lt;&gt;"Yes"),"","$5,000/$500/$2,000")</f>
        <v/>
      </c>
      <c r="L51" s="277" t="str">
        <f>IF(B51="","",IF(N(calculations!Y20)=0,"",calculations!Y20))</f>
        <v/>
      </c>
      <c r="M51" s="275" t="str">
        <f>IF(OR(B51="",'Voluntary Elections'!G45="",'Voluntary Elections'!G45=0),"",'Voluntary Elections'!G45)</f>
        <v/>
      </c>
      <c r="N51" s="277" t="str">
        <f>IF(OR(B51="",M51=""),"",N(M51)*IFERROR(INDEX('voluntary life sheet'!$C$3:$M$3,1,MATCH(N('Voluntary Elections'!E45),{0,30,35,40,45,50,55,60,65,70,75},1)),0)/1000)</f>
        <v/>
      </c>
      <c r="O51" s="275" t="str">
        <f>IF(OR(B51="",'Voluntary Elections'!H45="",'Voluntary Elections'!H45=0),"",'Voluntary Elections'!H45)</f>
        <v/>
      </c>
      <c r="P51" s="372" t="str">
        <f>IF(OR(B51="",O51=""),"",N(O51)*IFERROR(INDEX('voluntary life sheet'!$C$3:$M$3,1,MATCH(N('Voluntary Elections'!E45),{0,30,35,40,45,50,55,60,65,70,75},1)),0)/1000)</f>
        <v/>
      </c>
      <c r="Q51" s="373" t="str">
        <f>IF(OR(B51="",'Voluntary Elections'!I45="",'Voluntary Elections'!I45=0),"",'Voluntary Elections'!I45)</f>
        <v/>
      </c>
      <c r="R51" s="278" t="str">
        <f>IF(OR(B51="",Q51=""),"",'voluntary life'!$C$42)</f>
        <v/>
      </c>
      <c r="S51" s="377" t="str">
        <f t="shared" si="2"/>
        <v/>
      </c>
      <c r="T51" s="267"/>
      <c r="U51" s="268"/>
      <c r="V51" s="268"/>
      <c r="W51" s="106"/>
      <c r="X51" s="106"/>
      <c r="Y51" s="106"/>
      <c r="Z51" s="106"/>
    </row>
    <row r="52" spans="2:26" s="48" customFormat="1" x14ac:dyDescent="0.3">
      <c r="B52" s="357" t="str">
        <f>IF('Voluntary Elections'!C46="","",'Voluntary Elections'!C46)</f>
        <v/>
      </c>
      <c r="C52" s="357" t="str">
        <f>IF('Voluntary Elections'!D46="","",'Voluntary Elections'!D46)</f>
        <v/>
      </c>
      <c r="D52" s="269" t="str">
        <f>IF(B52="","",'Voluntary Elections'!B46)</f>
        <v/>
      </c>
      <c r="E52" s="270" t="str">
        <f>IF(B52="","",calculations!V21)</f>
        <v/>
      </c>
      <c r="F52" s="271" t="str">
        <f>IF(B52="","",N(calculations!W21)+N(calculations!X21))</f>
        <v/>
      </c>
      <c r="G52" s="363" t="str">
        <f t="shared" si="0"/>
        <v/>
      </c>
      <c r="H52" s="381" t="str">
        <f>IF(B52="","",IF(N(calculations!L21)+N(calculations!N21)=0,"",N(calculations!L21)+N(calculations!N21)))</f>
        <v/>
      </c>
      <c r="I52" s="384" t="str">
        <f t="shared" si="1"/>
        <v/>
      </c>
      <c r="J52" s="273" t="str">
        <f>IF(B52="","",IF(N(calculations!Q21)=0,"",calculations!Q21))</f>
        <v/>
      </c>
      <c r="K52" s="378" t="str">
        <f>IF(OR(B52="",'Basic Elections'!$C$29&lt;&gt;"Yes"),"","$5,000/$500/$2,000")</f>
        <v/>
      </c>
      <c r="L52" s="272" t="str">
        <f>IF(B52="","",IF(N(calculations!Y21)=0,"",calculations!Y21))</f>
        <v/>
      </c>
      <c r="M52" s="270" t="str">
        <f>IF(OR(B52="",'Voluntary Elections'!G46="",'Voluntary Elections'!G46=0),"",'Voluntary Elections'!G46)</f>
        <v/>
      </c>
      <c r="N52" s="272" t="str">
        <f>IF(OR(B52="",M52=""),"",N(M52)*IFERROR(INDEX('voluntary life sheet'!$C$3:$M$3,1,MATCH(N('Voluntary Elections'!E46),{0,30,35,40,45,50,55,60,65,70,75},1)),0)/1000)</f>
        <v/>
      </c>
      <c r="O52" s="270" t="str">
        <f>IF(OR(B52="",'Voluntary Elections'!H46="",'Voluntary Elections'!H46=0),"",'Voluntary Elections'!H46)</f>
        <v/>
      </c>
      <c r="P52" s="370" t="str">
        <f>IF(OR(B52="",O52=""),"",N(O52)*IFERROR(INDEX('voluntary life sheet'!$C$3:$M$3,1,MATCH(N('Voluntary Elections'!E46),{0,30,35,40,45,50,55,60,65,70,75},1)),0)/1000)</f>
        <v/>
      </c>
      <c r="Q52" s="371" t="str">
        <f>IF(OR(B52="",'Voluntary Elections'!I46="",'Voluntary Elections'!I46=0),"",'Voluntary Elections'!I46)</f>
        <v/>
      </c>
      <c r="R52" s="273" t="str">
        <f>IF(OR(B52="",Q52=""),"",'voluntary life'!$C$42)</f>
        <v/>
      </c>
      <c r="S52" s="376" t="str">
        <f t="shared" si="2"/>
        <v/>
      </c>
      <c r="T52" s="267"/>
      <c r="U52" s="268"/>
      <c r="V52" s="268"/>
      <c r="W52" s="106"/>
      <c r="X52" s="106"/>
      <c r="Y52" s="106"/>
      <c r="Z52" s="106"/>
    </row>
    <row r="53" spans="2:26" s="48" customFormat="1" x14ac:dyDescent="0.3">
      <c r="B53" s="358" t="str">
        <f>IF('Voluntary Elections'!C47="","",'Voluntary Elections'!C47)</f>
        <v/>
      </c>
      <c r="C53" s="358" t="str">
        <f>IF('Voluntary Elections'!D47="","",'Voluntary Elections'!D47)</f>
        <v/>
      </c>
      <c r="D53" s="274" t="str">
        <f>IF(B53="","",'Voluntary Elections'!B47)</f>
        <v/>
      </c>
      <c r="E53" s="275" t="str">
        <f>IF(B53="","",calculations!V22)</f>
        <v/>
      </c>
      <c r="F53" s="276" t="str">
        <f>IF(B53="","",N(calculations!W22)+N(calculations!X22))</f>
        <v/>
      </c>
      <c r="G53" s="364" t="str">
        <f t="shared" si="0"/>
        <v/>
      </c>
      <c r="H53" s="382" t="str">
        <f>IF(B53="","",IF(N(calculations!L22)+N(calculations!N22)=0,"",N(calculations!L22)+N(calculations!N22)))</f>
        <v/>
      </c>
      <c r="I53" s="385" t="str">
        <f t="shared" si="1"/>
        <v/>
      </c>
      <c r="J53" s="278" t="str">
        <f>IF(B53="","",IF(N(calculations!Q22)=0,"",calculations!Q22))</f>
        <v/>
      </c>
      <c r="K53" s="379" t="str">
        <f>IF(OR(B53="",'Basic Elections'!$C$29&lt;&gt;"Yes"),"","$5,000/$500/$2,000")</f>
        <v/>
      </c>
      <c r="L53" s="277" t="str">
        <f>IF(B53="","",IF(N(calculations!Y22)=0,"",calculations!Y22))</f>
        <v/>
      </c>
      <c r="M53" s="275" t="str">
        <f>IF(OR(B53="",'Voluntary Elections'!G47="",'Voluntary Elections'!G47=0),"",'Voluntary Elections'!G47)</f>
        <v/>
      </c>
      <c r="N53" s="277" t="str">
        <f>IF(OR(B53="",M53=""),"",N(M53)*IFERROR(INDEX('voluntary life sheet'!$C$3:$M$3,1,MATCH(N('Voluntary Elections'!E47),{0,30,35,40,45,50,55,60,65,70,75},1)),0)/1000)</f>
        <v/>
      </c>
      <c r="O53" s="275" t="str">
        <f>IF(OR(B53="",'Voluntary Elections'!H47="",'Voluntary Elections'!H47=0),"",'Voluntary Elections'!H47)</f>
        <v/>
      </c>
      <c r="P53" s="372" t="str">
        <f>IF(OR(B53="",O53=""),"",N(O53)*IFERROR(INDEX('voluntary life sheet'!$C$3:$M$3,1,MATCH(N('Voluntary Elections'!E47),{0,30,35,40,45,50,55,60,65,70,75},1)),0)/1000)</f>
        <v/>
      </c>
      <c r="Q53" s="373" t="str">
        <f>IF(OR(B53="",'Voluntary Elections'!I47="",'Voluntary Elections'!I47=0),"",'Voluntary Elections'!I47)</f>
        <v/>
      </c>
      <c r="R53" s="278" t="str">
        <f>IF(OR(B53="",Q53=""),"",'voluntary life'!$C$42)</f>
        <v/>
      </c>
      <c r="S53" s="377" t="str">
        <f t="shared" si="2"/>
        <v/>
      </c>
      <c r="T53" s="267"/>
      <c r="U53" s="268"/>
      <c r="V53" s="268"/>
      <c r="W53" s="106"/>
      <c r="X53" s="106"/>
      <c r="Y53" s="106"/>
      <c r="Z53" s="106"/>
    </row>
    <row r="54" spans="2:26" s="48" customFormat="1" x14ac:dyDescent="0.3">
      <c r="B54" s="357" t="str">
        <f>IF('Voluntary Elections'!C48="","",'Voluntary Elections'!C48)</f>
        <v/>
      </c>
      <c r="C54" s="357" t="str">
        <f>IF('Voluntary Elections'!D48="","",'Voluntary Elections'!D48)</f>
        <v/>
      </c>
      <c r="D54" s="269" t="str">
        <f>IF(B54="","",'Voluntary Elections'!B48)</f>
        <v/>
      </c>
      <c r="E54" s="270" t="str">
        <f>IF(B54="","",calculations!V23)</f>
        <v/>
      </c>
      <c r="F54" s="271" t="str">
        <f>IF(B54="","",N(calculations!W23)+N(calculations!X23))</f>
        <v/>
      </c>
      <c r="G54" s="363" t="str">
        <f t="shared" si="0"/>
        <v/>
      </c>
      <c r="H54" s="381" t="str">
        <f>IF(B54="","",IF(N(calculations!L23)+N(calculations!N23)=0,"",N(calculations!L23)+N(calculations!N23)))</f>
        <v/>
      </c>
      <c r="I54" s="384" t="str">
        <f t="shared" si="1"/>
        <v/>
      </c>
      <c r="J54" s="273" t="str">
        <f>IF(B54="","",IF(N(calculations!Q23)=0,"",calculations!Q23))</f>
        <v/>
      </c>
      <c r="K54" s="378" t="str">
        <f>IF(OR(B54="",'Basic Elections'!$C$29&lt;&gt;"Yes"),"","$5,000/$500/$2,000")</f>
        <v/>
      </c>
      <c r="L54" s="272" t="str">
        <f>IF(B54="","",IF(N(calculations!Y23)=0,"",calculations!Y23))</f>
        <v/>
      </c>
      <c r="M54" s="270" t="str">
        <f>IF(OR(B54="",'Voluntary Elections'!G48="",'Voluntary Elections'!G48=0),"",'Voluntary Elections'!G48)</f>
        <v/>
      </c>
      <c r="N54" s="272" t="str">
        <f>IF(OR(B54="",M54=""),"",N(M54)*IFERROR(INDEX('voluntary life sheet'!$C$3:$M$3,1,MATCH(N('Voluntary Elections'!E48),{0,30,35,40,45,50,55,60,65,70,75},1)),0)/1000)</f>
        <v/>
      </c>
      <c r="O54" s="270" t="str">
        <f>IF(OR(B54="",'Voluntary Elections'!H48="",'Voluntary Elections'!H48=0),"",'Voluntary Elections'!H48)</f>
        <v/>
      </c>
      <c r="P54" s="370" t="str">
        <f>IF(OR(B54="",O54=""),"",N(O54)*IFERROR(INDEX('voluntary life sheet'!$C$3:$M$3,1,MATCH(N('Voluntary Elections'!E48),{0,30,35,40,45,50,55,60,65,70,75},1)),0)/1000)</f>
        <v/>
      </c>
      <c r="Q54" s="371" t="str">
        <f>IF(OR(B54="",'Voluntary Elections'!I48="",'Voluntary Elections'!I48=0),"",'Voluntary Elections'!I48)</f>
        <v/>
      </c>
      <c r="R54" s="273" t="str">
        <f>IF(OR(B54="",Q54=""),"",'voluntary life'!$C$42)</f>
        <v/>
      </c>
      <c r="S54" s="376" t="str">
        <f t="shared" si="2"/>
        <v/>
      </c>
      <c r="T54" s="267"/>
      <c r="U54" s="268"/>
      <c r="V54" s="268"/>
      <c r="W54" s="106"/>
      <c r="X54" s="106"/>
      <c r="Y54" s="106"/>
      <c r="Z54" s="106"/>
    </row>
    <row r="55" spans="2:26" s="48" customFormat="1" x14ac:dyDescent="0.3">
      <c r="B55" s="358" t="str">
        <f>IF('Voluntary Elections'!C49="","",'Voluntary Elections'!C49)</f>
        <v/>
      </c>
      <c r="C55" s="358" t="str">
        <f>IF('Voluntary Elections'!D49="","",'Voluntary Elections'!D49)</f>
        <v/>
      </c>
      <c r="D55" s="274" t="str">
        <f>IF(B55="","",'Voluntary Elections'!B49)</f>
        <v/>
      </c>
      <c r="E55" s="275" t="str">
        <f>IF(B55="","",calculations!V24)</f>
        <v/>
      </c>
      <c r="F55" s="276" t="str">
        <f>IF(B55="","",N(calculations!W24)+N(calculations!X24))</f>
        <v/>
      </c>
      <c r="G55" s="364" t="str">
        <f t="shared" si="0"/>
        <v/>
      </c>
      <c r="H55" s="382" t="str">
        <f>IF(B55="","",IF(N(calculations!L24)+N(calculations!N24)=0,"",N(calculations!L24)+N(calculations!N24)))</f>
        <v/>
      </c>
      <c r="I55" s="385" t="str">
        <f t="shared" si="1"/>
        <v/>
      </c>
      <c r="J55" s="278" t="str">
        <f>IF(B55="","",IF(N(calculations!Q24)=0,"",calculations!Q24))</f>
        <v/>
      </c>
      <c r="K55" s="379" t="str">
        <f>IF(OR(B55="",'Basic Elections'!$C$29&lt;&gt;"Yes"),"","$5,000/$500/$2,000")</f>
        <v/>
      </c>
      <c r="L55" s="277" t="str">
        <f>IF(B55="","",IF(N(calculations!Y24)=0,"",calculations!Y24))</f>
        <v/>
      </c>
      <c r="M55" s="275" t="str">
        <f>IF(OR(B55="",'Voluntary Elections'!G49="",'Voluntary Elections'!G49=0),"",'Voluntary Elections'!G49)</f>
        <v/>
      </c>
      <c r="N55" s="277" t="str">
        <f>IF(OR(B55="",M55=""),"",N(M55)*IFERROR(INDEX('voluntary life sheet'!$C$3:$M$3,1,MATCH(N('Voluntary Elections'!E49),{0,30,35,40,45,50,55,60,65,70,75},1)),0)/1000)</f>
        <v/>
      </c>
      <c r="O55" s="275" t="str">
        <f>IF(OR(B55="",'Voluntary Elections'!H49="",'Voluntary Elections'!H49=0),"",'Voluntary Elections'!H49)</f>
        <v/>
      </c>
      <c r="P55" s="372" t="str">
        <f>IF(OR(B55="",O55=""),"",N(O55)*IFERROR(INDEX('voluntary life sheet'!$C$3:$M$3,1,MATCH(N('Voluntary Elections'!E49),{0,30,35,40,45,50,55,60,65,70,75},1)),0)/1000)</f>
        <v/>
      </c>
      <c r="Q55" s="373" t="str">
        <f>IF(OR(B55="",'Voluntary Elections'!I49="",'Voluntary Elections'!I49=0),"",'Voluntary Elections'!I49)</f>
        <v/>
      </c>
      <c r="R55" s="278" t="str">
        <f>IF(OR(B55="",Q55=""),"",'voluntary life'!$C$42)</f>
        <v/>
      </c>
      <c r="S55" s="377" t="str">
        <f t="shared" si="2"/>
        <v/>
      </c>
      <c r="T55" s="267"/>
      <c r="U55" s="268"/>
      <c r="V55" s="268"/>
      <c r="W55" s="106"/>
      <c r="X55" s="106"/>
      <c r="Y55" s="106"/>
      <c r="Z55" s="106"/>
    </row>
    <row r="56" spans="2:26" s="48" customFormat="1" x14ac:dyDescent="0.3">
      <c r="B56" s="357" t="str">
        <f>IF('Voluntary Elections'!C50="","",'Voluntary Elections'!C50)</f>
        <v/>
      </c>
      <c r="C56" s="357" t="str">
        <f>IF('Voluntary Elections'!D50="","",'Voluntary Elections'!D50)</f>
        <v/>
      </c>
      <c r="D56" s="269" t="str">
        <f>IF(B56="","",'Voluntary Elections'!B50)</f>
        <v/>
      </c>
      <c r="E56" s="270" t="str">
        <f>IF(B56="","",calculations!V25)</f>
        <v/>
      </c>
      <c r="F56" s="271" t="str">
        <f>IF(B56="","",N(calculations!W25)+N(calculations!X25))</f>
        <v/>
      </c>
      <c r="G56" s="363" t="str">
        <f t="shared" si="0"/>
        <v/>
      </c>
      <c r="H56" s="381" t="str">
        <f>IF(B56="","",IF(N(calculations!L25)+N(calculations!N25)=0,"",N(calculations!L25)+N(calculations!N25)))</f>
        <v/>
      </c>
      <c r="I56" s="384" t="str">
        <f t="shared" si="1"/>
        <v/>
      </c>
      <c r="J56" s="273" t="str">
        <f>IF(B56="","",IF(N(calculations!Q25)=0,"",calculations!Q25))</f>
        <v/>
      </c>
      <c r="K56" s="378" t="str">
        <f>IF(OR(B56="",'Basic Elections'!$C$29&lt;&gt;"Yes"),"","$5,000/$500/$2,000")</f>
        <v/>
      </c>
      <c r="L56" s="272" t="str">
        <f>IF(B56="","",IF(N(calculations!Y25)=0,"",calculations!Y25))</f>
        <v/>
      </c>
      <c r="M56" s="270" t="str">
        <f>IF(OR(B56="",'Voluntary Elections'!G50="",'Voluntary Elections'!G50=0),"",'Voluntary Elections'!G50)</f>
        <v/>
      </c>
      <c r="N56" s="272" t="str">
        <f>IF(OR(B56="",M56=""),"",N(M56)*IFERROR(INDEX('voluntary life sheet'!$C$3:$M$3,1,MATCH(N('Voluntary Elections'!E50),{0,30,35,40,45,50,55,60,65,70,75},1)),0)/1000)</f>
        <v/>
      </c>
      <c r="O56" s="270" t="str">
        <f>IF(OR(B56="",'Voluntary Elections'!H50="",'Voluntary Elections'!H50=0),"",'Voluntary Elections'!H50)</f>
        <v/>
      </c>
      <c r="P56" s="370" t="str">
        <f>IF(OR(B56="",O56=""),"",N(O56)*IFERROR(INDEX('voluntary life sheet'!$C$3:$M$3,1,MATCH(N('Voluntary Elections'!E50),{0,30,35,40,45,50,55,60,65,70,75},1)),0)/1000)</f>
        <v/>
      </c>
      <c r="Q56" s="371" t="str">
        <f>IF(OR(B56="",'Voluntary Elections'!I50="",'Voluntary Elections'!I50=0),"",'Voluntary Elections'!I50)</f>
        <v/>
      </c>
      <c r="R56" s="273" t="str">
        <f>IF(OR(B56="",Q56=""),"",'voluntary life'!$C$42)</f>
        <v/>
      </c>
      <c r="S56" s="376" t="str">
        <f t="shared" si="2"/>
        <v/>
      </c>
      <c r="T56" s="267"/>
      <c r="U56" s="268"/>
      <c r="V56" s="268"/>
      <c r="W56" s="106"/>
      <c r="X56" s="106"/>
      <c r="Y56" s="106"/>
      <c r="Z56" s="106"/>
    </row>
    <row r="57" spans="2:26" s="48" customFormat="1" x14ac:dyDescent="0.3">
      <c r="B57" s="358" t="str">
        <f>IF('Voluntary Elections'!C51="","",'Voluntary Elections'!C51)</f>
        <v/>
      </c>
      <c r="C57" s="358" t="str">
        <f>IF('Voluntary Elections'!D51="","",'Voluntary Elections'!D51)</f>
        <v/>
      </c>
      <c r="D57" s="274" t="str">
        <f>IF(B57="","",'Voluntary Elections'!B51)</f>
        <v/>
      </c>
      <c r="E57" s="275" t="str">
        <f>IF(B57="","",calculations!V26)</f>
        <v/>
      </c>
      <c r="F57" s="276" t="str">
        <f>IF(B57="","",N(calculations!W26)+N(calculations!X26))</f>
        <v/>
      </c>
      <c r="G57" s="364" t="str">
        <f t="shared" si="0"/>
        <v/>
      </c>
      <c r="H57" s="382" t="str">
        <f>IF(B57="","",IF(N(calculations!L26)+N(calculations!N26)=0,"",N(calculations!L26)+N(calculations!N26)))</f>
        <v/>
      </c>
      <c r="I57" s="385" t="str">
        <f t="shared" si="1"/>
        <v/>
      </c>
      <c r="J57" s="278" t="str">
        <f>IF(B57="","",IF(N(calculations!Q26)=0,"",calculations!Q26))</f>
        <v/>
      </c>
      <c r="K57" s="379" t="str">
        <f>IF(OR(B57="",'Basic Elections'!$C$29&lt;&gt;"Yes"),"","$5,000/$500/$2,000")</f>
        <v/>
      </c>
      <c r="L57" s="277" t="str">
        <f>IF(B57="","",IF(N(calculations!Y26)=0,"",calculations!Y26))</f>
        <v/>
      </c>
      <c r="M57" s="275" t="str">
        <f>IF(OR(B57="",'Voluntary Elections'!G51="",'Voluntary Elections'!G51=0),"",'Voluntary Elections'!G51)</f>
        <v/>
      </c>
      <c r="N57" s="277" t="str">
        <f>IF(OR(B57="",M57=""),"",N(M57)*IFERROR(INDEX('voluntary life sheet'!$C$3:$M$3,1,MATCH(N('Voluntary Elections'!E51),{0,30,35,40,45,50,55,60,65,70,75},1)),0)/1000)</f>
        <v/>
      </c>
      <c r="O57" s="275" t="str">
        <f>IF(OR(B57="",'Voluntary Elections'!H51="",'Voluntary Elections'!H51=0),"",'Voluntary Elections'!H51)</f>
        <v/>
      </c>
      <c r="P57" s="372" t="str">
        <f>IF(OR(B57="",O57=""),"",N(O57)*IFERROR(INDEX('voluntary life sheet'!$C$3:$M$3,1,MATCH(N('Voluntary Elections'!E51),{0,30,35,40,45,50,55,60,65,70,75},1)),0)/1000)</f>
        <v/>
      </c>
      <c r="Q57" s="373" t="str">
        <f>IF(OR(B57="",'Voluntary Elections'!I51="",'Voluntary Elections'!I51=0),"",'Voluntary Elections'!I51)</f>
        <v/>
      </c>
      <c r="R57" s="278" t="str">
        <f>IF(OR(B57="",Q57=""),"",'voluntary life'!$C$42)</f>
        <v/>
      </c>
      <c r="S57" s="377" t="str">
        <f t="shared" si="2"/>
        <v/>
      </c>
      <c r="T57" s="267"/>
      <c r="U57" s="268"/>
      <c r="V57" s="268"/>
      <c r="W57" s="106"/>
      <c r="X57" s="106"/>
      <c r="Y57" s="106"/>
      <c r="Z57" s="106"/>
    </row>
    <row r="58" spans="2:26" s="48" customFormat="1" x14ac:dyDescent="0.3">
      <c r="B58" s="357" t="str">
        <f>IF('Voluntary Elections'!C52="","",'Voluntary Elections'!C52)</f>
        <v/>
      </c>
      <c r="C58" s="357" t="str">
        <f>IF('Voluntary Elections'!D52="","",'Voluntary Elections'!D52)</f>
        <v/>
      </c>
      <c r="D58" s="269" t="str">
        <f>IF(B58="","",'Voluntary Elections'!B52)</f>
        <v/>
      </c>
      <c r="E58" s="270" t="str">
        <f>IF(B58="","",calculations!V27)</f>
        <v/>
      </c>
      <c r="F58" s="271" t="str">
        <f>IF(B58="","",N(calculations!W27)+N(calculations!X27))</f>
        <v/>
      </c>
      <c r="G58" s="363" t="str">
        <f t="shared" si="0"/>
        <v/>
      </c>
      <c r="H58" s="381" t="str">
        <f>IF(B58="","",IF(N(calculations!L27)+N(calculations!N27)=0,"",N(calculations!L27)+N(calculations!N27)))</f>
        <v/>
      </c>
      <c r="I58" s="384" t="str">
        <f t="shared" si="1"/>
        <v/>
      </c>
      <c r="J58" s="273" t="str">
        <f>IF(B58="","",IF(N(calculations!Q27)=0,"",calculations!Q27))</f>
        <v/>
      </c>
      <c r="K58" s="378" t="str">
        <f>IF(OR(B58="",'Basic Elections'!$C$29&lt;&gt;"Yes"),"","$5,000/$500/$2,000")</f>
        <v/>
      </c>
      <c r="L58" s="272" t="str">
        <f>IF(B58="","",IF(N(calculations!Y27)=0,"",calculations!Y27))</f>
        <v/>
      </c>
      <c r="M58" s="270" t="str">
        <f>IF(OR(B58="",'Voluntary Elections'!G52="",'Voluntary Elections'!G52=0),"",'Voluntary Elections'!G52)</f>
        <v/>
      </c>
      <c r="N58" s="272" t="str">
        <f>IF(OR(B58="",M58=""),"",N(M58)*IFERROR(INDEX('voluntary life sheet'!$C$3:$M$3,1,MATCH(N('Voluntary Elections'!E52),{0,30,35,40,45,50,55,60,65,70,75},1)),0)/1000)</f>
        <v/>
      </c>
      <c r="O58" s="270" t="str">
        <f>IF(OR(B58="",'Voluntary Elections'!H52="",'Voluntary Elections'!H52=0),"",'Voluntary Elections'!H52)</f>
        <v/>
      </c>
      <c r="P58" s="370" t="str">
        <f>IF(OR(B58="",O58=""),"",N(O58)*IFERROR(INDEX('voluntary life sheet'!$C$3:$M$3,1,MATCH(N('Voluntary Elections'!E52),{0,30,35,40,45,50,55,60,65,70,75},1)),0)/1000)</f>
        <v/>
      </c>
      <c r="Q58" s="371" t="str">
        <f>IF(OR(B58="",'Voluntary Elections'!I52="",'Voluntary Elections'!I52=0),"",'Voluntary Elections'!I52)</f>
        <v/>
      </c>
      <c r="R58" s="273" t="str">
        <f>IF(OR(B58="",Q58=""),"",'voluntary life'!$C$42)</f>
        <v/>
      </c>
      <c r="S58" s="376" t="str">
        <f t="shared" si="2"/>
        <v/>
      </c>
      <c r="T58" s="267"/>
      <c r="U58" s="268"/>
      <c r="V58" s="268"/>
      <c r="W58" s="106"/>
      <c r="X58" s="106"/>
      <c r="Y58" s="106"/>
      <c r="Z58" s="106"/>
    </row>
    <row r="59" spans="2:26" s="48" customFormat="1" x14ac:dyDescent="0.3">
      <c r="B59" s="358" t="str">
        <f>IF('Voluntary Elections'!C53="","",'Voluntary Elections'!C53)</f>
        <v/>
      </c>
      <c r="C59" s="358" t="str">
        <f>IF('Voluntary Elections'!D53="","",'Voluntary Elections'!D53)</f>
        <v/>
      </c>
      <c r="D59" s="274" t="str">
        <f>IF(B59="","",'Voluntary Elections'!B53)</f>
        <v/>
      </c>
      <c r="E59" s="275" t="str">
        <f>IF(B59="","",calculations!V28)</f>
        <v/>
      </c>
      <c r="F59" s="276" t="str">
        <f>IF(B59="","",N(calculations!W28)+N(calculations!X28))</f>
        <v/>
      </c>
      <c r="G59" s="364" t="str">
        <f t="shared" si="0"/>
        <v/>
      </c>
      <c r="H59" s="382" t="str">
        <f>IF(B59="","",IF(N(calculations!L28)+N(calculations!N28)=0,"",N(calculations!L28)+N(calculations!N28)))</f>
        <v/>
      </c>
      <c r="I59" s="385" t="str">
        <f t="shared" si="1"/>
        <v/>
      </c>
      <c r="J59" s="278" t="str">
        <f>IF(B59="","",IF(N(calculations!Q28)=0,"",calculations!Q28))</f>
        <v/>
      </c>
      <c r="K59" s="379" t="str">
        <f>IF(OR(B59="",'Basic Elections'!$C$29&lt;&gt;"Yes"),"","$5,000/$500/$2,000")</f>
        <v/>
      </c>
      <c r="L59" s="277" t="str">
        <f>IF(B59="","",IF(N(calculations!Y28)=0,"",calculations!Y28))</f>
        <v/>
      </c>
      <c r="M59" s="275" t="str">
        <f>IF(OR(B59="",'Voluntary Elections'!G53="",'Voluntary Elections'!G53=0),"",'Voluntary Elections'!G53)</f>
        <v/>
      </c>
      <c r="N59" s="277" t="str">
        <f>IF(OR(B59="",M59=""),"",N(M59)*IFERROR(INDEX('voluntary life sheet'!$C$3:$M$3,1,MATCH(N('Voluntary Elections'!E53),{0,30,35,40,45,50,55,60,65,70,75},1)),0)/1000)</f>
        <v/>
      </c>
      <c r="O59" s="275" t="str">
        <f>IF(OR(B59="",'Voluntary Elections'!H53="",'Voluntary Elections'!H53=0),"",'Voluntary Elections'!H53)</f>
        <v/>
      </c>
      <c r="P59" s="372" t="str">
        <f>IF(OR(B59="",O59=""),"",N(O59)*IFERROR(INDEX('voluntary life sheet'!$C$3:$M$3,1,MATCH(N('Voluntary Elections'!E53),{0,30,35,40,45,50,55,60,65,70,75},1)),0)/1000)</f>
        <v/>
      </c>
      <c r="Q59" s="373" t="str">
        <f>IF(OR(B59="",'Voluntary Elections'!I53="",'Voluntary Elections'!I53=0),"",'Voluntary Elections'!I53)</f>
        <v/>
      </c>
      <c r="R59" s="278" t="str">
        <f>IF(OR(B59="",Q59=""),"",'voluntary life'!$C$42)</f>
        <v/>
      </c>
      <c r="S59" s="377" t="str">
        <f t="shared" si="2"/>
        <v/>
      </c>
      <c r="T59" s="267"/>
      <c r="U59" s="268"/>
      <c r="V59" s="268"/>
      <c r="W59" s="106"/>
      <c r="X59" s="106"/>
      <c r="Y59" s="106"/>
      <c r="Z59" s="106"/>
    </row>
    <row r="60" spans="2:26" s="48" customFormat="1" x14ac:dyDescent="0.3">
      <c r="B60" s="357" t="str">
        <f>IF('Voluntary Elections'!C54="","",'Voluntary Elections'!C54)</f>
        <v/>
      </c>
      <c r="C60" s="357" t="str">
        <f>IF('Voluntary Elections'!D54="","",'Voluntary Elections'!D54)</f>
        <v/>
      </c>
      <c r="D60" s="269" t="str">
        <f>IF(B60="","",'Voluntary Elections'!B54)</f>
        <v/>
      </c>
      <c r="E60" s="270" t="str">
        <f>IF(B60="","",calculations!V29)</f>
        <v/>
      </c>
      <c r="F60" s="271" t="str">
        <f>IF(B60="","",N(calculations!W29)+N(calculations!X29))</f>
        <v/>
      </c>
      <c r="G60" s="363" t="str">
        <f t="shared" si="0"/>
        <v/>
      </c>
      <c r="H60" s="381" t="str">
        <f>IF(B60="","",IF(N(calculations!L29)+N(calculations!N29)=0,"",N(calculations!L29)+N(calculations!N29)))</f>
        <v/>
      </c>
      <c r="I60" s="384" t="str">
        <f t="shared" si="1"/>
        <v/>
      </c>
      <c r="J60" s="273" t="str">
        <f>IF(B60="","",IF(N(calculations!Q29)=0,"",calculations!Q29))</f>
        <v/>
      </c>
      <c r="K60" s="378" t="str">
        <f>IF(OR(B60="",'Basic Elections'!$C$29&lt;&gt;"Yes"),"","$5,000/$500/$2,000")</f>
        <v/>
      </c>
      <c r="L60" s="272" t="str">
        <f>IF(B60="","",IF(N(calculations!Y29)=0,"",calculations!Y29))</f>
        <v/>
      </c>
      <c r="M60" s="270" t="str">
        <f>IF(OR(B60="",'Voluntary Elections'!G54="",'Voluntary Elections'!G54=0),"",'Voluntary Elections'!G54)</f>
        <v/>
      </c>
      <c r="N60" s="272" t="str">
        <f>IF(OR(B60="",M60=""),"",N(M60)*IFERROR(INDEX('voluntary life sheet'!$C$3:$M$3,1,MATCH(N('Voluntary Elections'!E54),{0,30,35,40,45,50,55,60,65,70,75},1)),0)/1000)</f>
        <v/>
      </c>
      <c r="O60" s="270" t="str">
        <f>IF(OR(B60="",'Voluntary Elections'!H54="",'Voluntary Elections'!H54=0),"",'Voluntary Elections'!H54)</f>
        <v/>
      </c>
      <c r="P60" s="370" t="str">
        <f>IF(OR(B60="",O60=""),"",N(O60)*IFERROR(INDEX('voluntary life sheet'!$C$3:$M$3,1,MATCH(N('Voluntary Elections'!E54),{0,30,35,40,45,50,55,60,65,70,75},1)),0)/1000)</f>
        <v/>
      </c>
      <c r="Q60" s="371" t="str">
        <f>IF(OR(B60="",'Voluntary Elections'!I54="",'Voluntary Elections'!I54=0),"",'Voluntary Elections'!I54)</f>
        <v/>
      </c>
      <c r="R60" s="273" t="str">
        <f>IF(OR(B60="",Q60=""),"",'voluntary life'!$C$42)</f>
        <v/>
      </c>
      <c r="S60" s="376" t="str">
        <f t="shared" si="2"/>
        <v/>
      </c>
      <c r="T60" s="267"/>
      <c r="U60" s="268"/>
      <c r="V60" s="268"/>
      <c r="W60" s="106"/>
      <c r="X60" s="106"/>
      <c r="Y60" s="106"/>
      <c r="Z60" s="106"/>
    </row>
    <row r="61" spans="2:26" s="48" customFormat="1" x14ac:dyDescent="0.3">
      <c r="B61" s="358" t="str">
        <f>IF('Voluntary Elections'!C55="","",'Voluntary Elections'!C55)</f>
        <v/>
      </c>
      <c r="C61" s="358" t="str">
        <f>IF('Voluntary Elections'!D55="","",'Voluntary Elections'!D55)</f>
        <v/>
      </c>
      <c r="D61" s="274" t="str">
        <f>IF(B61="","",'Voluntary Elections'!B55)</f>
        <v/>
      </c>
      <c r="E61" s="275" t="str">
        <f>IF(B61="","",calculations!V30)</f>
        <v/>
      </c>
      <c r="F61" s="276" t="str">
        <f>IF(B61="","",N(calculations!W30)+N(calculations!X30))</f>
        <v/>
      </c>
      <c r="G61" s="364" t="str">
        <f t="shared" si="0"/>
        <v/>
      </c>
      <c r="H61" s="382" t="str">
        <f>IF(B61="","",IF(N(calculations!L30)+N(calculations!N30)=0,"",N(calculations!L30)+N(calculations!N30)))</f>
        <v/>
      </c>
      <c r="I61" s="385" t="str">
        <f t="shared" si="1"/>
        <v/>
      </c>
      <c r="J61" s="278" t="str">
        <f>IF(B61="","",IF(N(calculations!Q30)=0,"",calculations!Q30))</f>
        <v/>
      </c>
      <c r="K61" s="379" t="str">
        <f>IF(OR(B61="",'Basic Elections'!$C$29&lt;&gt;"Yes"),"","$5,000/$500/$2,000")</f>
        <v/>
      </c>
      <c r="L61" s="277" t="str">
        <f>IF(B61="","",IF(N(calculations!Y30)=0,"",calculations!Y30))</f>
        <v/>
      </c>
      <c r="M61" s="275" t="str">
        <f>IF(OR(B61="",'Voluntary Elections'!G55="",'Voluntary Elections'!G55=0),"",'Voluntary Elections'!G55)</f>
        <v/>
      </c>
      <c r="N61" s="277" t="str">
        <f>IF(OR(B61="",M61=""),"",N(M61)*IFERROR(INDEX('voluntary life sheet'!$C$3:$M$3,1,MATCH(N('Voluntary Elections'!E55),{0,30,35,40,45,50,55,60,65,70,75},1)),0)/1000)</f>
        <v/>
      </c>
      <c r="O61" s="275" t="str">
        <f>IF(OR(B61="",'Voluntary Elections'!H55="",'Voluntary Elections'!H55=0),"",'Voluntary Elections'!H55)</f>
        <v/>
      </c>
      <c r="P61" s="372" t="str">
        <f>IF(OR(B61="",O61=""),"",N(O61)*IFERROR(INDEX('voluntary life sheet'!$C$3:$M$3,1,MATCH(N('Voluntary Elections'!E55),{0,30,35,40,45,50,55,60,65,70,75},1)),0)/1000)</f>
        <v/>
      </c>
      <c r="Q61" s="373" t="str">
        <f>IF(OR(B61="",'Voluntary Elections'!I55="",'Voluntary Elections'!I55=0),"",'Voluntary Elections'!I55)</f>
        <v/>
      </c>
      <c r="R61" s="278" t="str">
        <f>IF(OR(B61="",Q61=""),"",'voluntary life'!$C$42)</f>
        <v/>
      </c>
      <c r="S61" s="377" t="str">
        <f t="shared" si="2"/>
        <v/>
      </c>
      <c r="T61" s="267"/>
      <c r="U61" s="268"/>
      <c r="V61" s="268"/>
      <c r="W61" s="106"/>
      <c r="X61" s="106"/>
      <c r="Y61" s="106"/>
      <c r="Z61" s="106"/>
    </row>
    <row r="62" spans="2:26" s="48" customFormat="1" x14ac:dyDescent="0.3">
      <c r="B62" s="357" t="str">
        <f>IF('Voluntary Elections'!C56="","",'Voluntary Elections'!C56)</f>
        <v/>
      </c>
      <c r="C62" s="357" t="str">
        <f>IF('Voluntary Elections'!D56="","",'Voluntary Elections'!D56)</f>
        <v/>
      </c>
      <c r="D62" s="269" t="str">
        <f>IF(B62="","",'Voluntary Elections'!B56)</f>
        <v/>
      </c>
      <c r="E62" s="270" t="str">
        <f>IF(B62="","",calculations!V31)</f>
        <v/>
      </c>
      <c r="F62" s="271" t="str">
        <f>IF(B62="","",N(calculations!W31)+N(calculations!X31))</f>
        <v/>
      </c>
      <c r="G62" s="363" t="str">
        <f t="shared" si="0"/>
        <v/>
      </c>
      <c r="H62" s="381" t="str">
        <f>IF(B62="","",IF(N(calculations!L31)+N(calculations!N31)=0,"",N(calculations!L31)+N(calculations!N31)))</f>
        <v/>
      </c>
      <c r="I62" s="384" t="str">
        <f t="shared" si="1"/>
        <v/>
      </c>
      <c r="J62" s="273" t="str">
        <f>IF(B62="","",IF(N(calculations!Q31)=0,"",calculations!Q31))</f>
        <v/>
      </c>
      <c r="K62" s="378" t="str">
        <f>IF(OR(B62="",'Basic Elections'!$C$29&lt;&gt;"Yes"),"","$5,000/$500/$2,000")</f>
        <v/>
      </c>
      <c r="L62" s="272" t="str">
        <f>IF(B62="","",IF(N(calculations!Y31)=0,"",calculations!Y31))</f>
        <v/>
      </c>
      <c r="M62" s="270" t="str">
        <f>IF(OR(B62="",'Voluntary Elections'!G56="",'Voluntary Elections'!G56=0),"",'Voluntary Elections'!G56)</f>
        <v/>
      </c>
      <c r="N62" s="272" t="str">
        <f>IF(OR(B62="",M62=""),"",N(M62)*IFERROR(INDEX('voluntary life sheet'!$C$3:$M$3,1,MATCH(N('Voluntary Elections'!E56),{0,30,35,40,45,50,55,60,65,70,75},1)),0)/1000)</f>
        <v/>
      </c>
      <c r="O62" s="270" t="str">
        <f>IF(OR(B62="",'Voluntary Elections'!H56="",'Voluntary Elections'!H56=0),"",'Voluntary Elections'!H56)</f>
        <v/>
      </c>
      <c r="P62" s="370" t="str">
        <f>IF(OR(B62="",O62=""),"",N(O62)*IFERROR(INDEX('voluntary life sheet'!$C$3:$M$3,1,MATCH(N('Voluntary Elections'!E56),{0,30,35,40,45,50,55,60,65,70,75},1)),0)/1000)</f>
        <v/>
      </c>
      <c r="Q62" s="371" t="str">
        <f>IF(OR(B62="",'Voluntary Elections'!I56="",'Voluntary Elections'!I56=0),"",'Voluntary Elections'!I56)</f>
        <v/>
      </c>
      <c r="R62" s="273" t="str">
        <f>IF(OR(B62="",Q62=""),"",'voluntary life'!$C$42)</f>
        <v/>
      </c>
      <c r="S62" s="376" t="str">
        <f t="shared" si="2"/>
        <v/>
      </c>
      <c r="T62" s="267"/>
      <c r="U62" s="268"/>
      <c r="V62" s="268"/>
      <c r="W62" s="106"/>
      <c r="X62" s="106"/>
      <c r="Y62" s="106"/>
      <c r="Z62" s="106"/>
    </row>
    <row r="63" spans="2:26" s="48" customFormat="1" x14ac:dyDescent="0.3">
      <c r="B63" s="358" t="str">
        <f>IF('Voluntary Elections'!C57="","",'Voluntary Elections'!C57)</f>
        <v/>
      </c>
      <c r="C63" s="358" t="str">
        <f>IF('Voluntary Elections'!D57="","",'Voluntary Elections'!D57)</f>
        <v/>
      </c>
      <c r="D63" s="274" t="str">
        <f>IF(B63="","",'Voluntary Elections'!B57)</f>
        <v/>
      </c>
      <c r="E63" s="275" t="str">
        <f>IF(B63="","",calculations!V32)</f>
        <v/>
      </c>
      <c r="F63" s="276" t="str">
        <f>IF(B63="","",N(calculations!W32)+N(calculations!X32))</f>
        <v/>
      </c>
      <c r="G63" s="364" t="str">
        <f t="shared" si="0"/>
        <v/>
      </c>
      <c r="H63" s="382" t="str">
        <f>IF(B63="","",IF(N(calculations!L32)+N(calculations!N32)=0,"",N(calculations!L32)+N(calculations!N32)))</f>
        <v/>
      </c>
      <c r="I63" s="385" t="str">
        <f t="shared" si="1"/>
        <v/>
      </c>
      <c r="J63" s="278" t="str">
        <f>IF(B63="","",IF(N(calculations!Q32)=0,"",calculations!Q32))</f>
        <v/>
      </c>
      <c r="K63" s="379" t="str">
        <f>IF(OR(B63="",'Basic Elections'!$C$29&lt;&gt;"Yes"),"","$5,000/$500/$2,000")</f>
        <v/>
      </c>
      <c r="L63" s="277" t="str">
        <f>IF(B63="","",IF(N(calculations!Y32)=0,"",calculations!Y32))</f>
        <v/>
      </c>
      <c r="M63" s="275" t="str">
        <f>IF(OR(B63="",'Voluntary Elections'!G57="",'Voluntary Elections'!G57=0),"",'Voluntary Elections'!G57)</f>
        <v/>
      </c>
      <c r="N63" s="277" t="str">
        <f>IF(OR(B63="",M63=""),"",N(M63)*IFERROR(INDEX('voluntary life sheet'!$C$3:$M$3,1,MATCH(N('Voluntary Elections'!E57),{0,30,35,40,45,50,55,60,65,70,75},1)),0)/1000)</f>
        <v/>
      </c>
      <c r="O63" s="275" t="str">
        <f>IF(OR(B63="",'Voluntary Elections'!H57="",'Voluntary Elections'!H57=0),"",'Voluntary Elections'!H57)</f>
        <v/>
      </c>
      <c r="P63" s="372" t="str">
        <f>IF(OR(B63="",O63=""),"",N(O63)*IFERROR(INDEX('voluntary life sheet'!$C$3:$M$3,1,MATCH(N('Voluntary Elections'!E57),{0,30,35,40,45,50,55,60,65,70,75},1)),0)/1000)</f>
        <v/>
      </c>
      <c r="Q63" s="373" t="str">
        <f>IF(OR(B63="",'Voluntary Elections'!I57="",'Voluntary Elections'!I57=0),"",'Voluntary Elections'!I57)</f>
        <v/>
      </c>
      <c r="R63" s="278" t="str">
        <f>IF(OR(B63="",Q63=""),"",'voluntary life'!$C$42)</f>
        <v/>
      </c>
      <c r="S63" s="377" t="str">
        <f t="shared" si="2"/>
        <v/>
      </c>
      <c r="T63" s="267"/>
      <c r="U63" s="268"/>
      <c r="V63" s="268"/>
      <c r="W63" s="106"/>
      <c r="X63" s="106"/>
      <c r="Y63" s="106"/>
      <c r="Z63" s="106"/>
    </row>
    <row r="64" spans="2:26" s="48" customFormat="1" x14ac:dyDescent="0.3">
      <c r="B64" s="357" t="str">
        <f>IF('Voluntary Elections'!C58="","",'Voluntary Elections'!C58)</f>
        <v/>
      </c>
      <c r="C64" s="357" t="str">
        <f>IF('Voluntary Elections'!D58="","",'Voluntary Elections'!D58)</f>
        <v/>
      </c>
      <c r="D64" s="269" t="str">
        <f>IF(B64="","",'Voluntary Elections'!B58)</f>
        <v/>
      </c>
      <c r="E64" s="270" t="str">
        <f>IF(B64="","",calculations!V33)</f>
        <v/>
      </c>
      <c r="F64" s="271" t="str">
        <f>IF(B64="","",N(calculations!W33)+N(calculations!X33))</f>
        <v/>
      </c>
      <c r="G64" s="363" t="str">
        <f t="shared" si="0"/>
        <v/>
      </c>
      <c r="H64" s="381" t="str">
        <f>IF(B64="","",IF(N(calculations!L33)+N(calculations!N33)=0,"",N(calculations!L33)+N(calculations!N33)))</f>
        <v/>
      </c>
      <c r="I64" s="384" t="str">
        <f t="shared" si="1"/>
        <v/>
      </c>
      <c r="J64" s="273" t="str">
        <f>IF(B64="","",IF(N(calculations!Q33)=0,"",calculations!Q33))</f>
        <v/>
      </c>
      <c r="K64" s="378" t="str">
        <f>IF(OR(B64="",'Basic Elections'!$C$29&lt;&gt;"Yes"),"","$5,000/$500/$2,000")</f>
        <v/>
      </c>
      <c r="L64" s="272" t="str">
        <f>IF(B64="","",IF(N(calculations!Y33)=0,"",calculations!Y33))</f>
        <v/>
      </c>
      <c r="M64" s="270" t="str">
        <f>IF(OR(B64="",'Voluntary Elections'!G58="",'Voluntary Elections'!G58=0),"",'Voluntary Elections'!G58)</f>
        <v/>
      </c>
      <c r="N64" s="272" t="str">
        <f>IF(OR(B64="",M64=""),"",N(M64)*IFERROR(INDEX('voluntary life sheet'!$C$3:$M$3,1,MATCH(N('Voluntary Elections'!E58),{0,30,35,40,45,50,55,60,65,70,75},1)),0)/1000)</f>
        <v/>
      </c>
      <c r="O64" s="270" t="str">
        <f>IF(OR(B64="",'Voluntary Elections'!H58="",'Voluntary Elections'!H58=0),"",'Voluntary Elections'!H58)</f>
        <v/>
      </c>
      <c r="P64" s="370" t="str">
        <f>IF(OR(B64="",O64=""),"",N(O64)*IFERROR(INDEX('voluntary life sheet'!$C$3:$M$3,1,MATCH(N('Voluntary Elections'!E58),{0,30,35,40,45,50,55,60,65,70,75},1)),0)/1000)</f>
        <v/>
      </c>
      <c r="Q64" s="371" t="str">
        <f>IF(OR(B64="",'Voluntary Elections'!I58="",'Voluntary Elections'!I58=0),"",'Voluntary Elections'!I58)</f>
        <v/>
      </c>
      <c r="R64" s="273" t="str">
        <f>IF(OR(B64="",Q64=""),"",'voluntary life'!$C$42)</f>
        <v/>
      </c>
      <c r="S64" s="376" t="str">
        <f t="shared" si="2"/>
        <v/>
      </c>
      <c r="T64" s="267"/>
      <c r="U64" s="268"/>
      <c r="V64" s="268"/>
      <c r="W64" s="106"/>
      <c r="X64" s="106"/>
      <c r="Y64" s="106"/>
      <c r="Z64" s="106"/>
    </row>
    <row r="65" spans="2:26" s="48" customFormat="1" x14ac:dyDescent="0.3">
      <c r="B65" s="358" t="str">
        <f>IF('Voluntary Elections'!C59="","",'Voluntary Elections'!C59)</f>
        <v/>
      </c>
      <c r="C65" s="358" t="str">
        <f>IF('Voluntary Elections'!D59="","",'Voluntary Elections'!D59)</f>
        <v/>
      </c>
      <c r="D65" s="274" t="str">
        <f>IF(B65="","",'Voluntary Elections'!B59)</f>
        <v/>
      </c>
      <c r="E65" s="275" t="str">
        <f>IF(B65="","",calculations!V34)</f>
        <v/>
      </c>
      <c r="F65" s="276" t="str">
        <f>IF(B65="","",N(calculations!W34)+N(calculations!X34))</f>
        <v/>
      </c>
      <c r="G65" s="364" t="str">
        <f t="shared" si="0"/>
        <v/>
      </c>
      <c r="H65" s="382" t="str">
        <f>IF(B65="","",IF(N(calculations!L34)+N(calculations!N34)=0,"",N(calculations!L34)+N(calculations!N34)))</f>
        <v/>
      </c>
      <c r="I65" s="385" t="str">
        <f t="shared" si="1"/>
        <v/>
      </c>
      <c r="J65" s="278" t="str">
        <f>IF(B65="","",IF(N(calculations!Q34)=0,"",calculations!Q34))</f>
        <v/>
      </c>
      <c r="K65" s="379" t="str">
        <f>IF(OR(B65="",'Basic Elections'!$C$29&lt;&gt;"Yes"),"","$5,000/$500/$2,000")</f>
        <v/>
      </c>
      <c r="L65" s="277" t="str">
        <f>IF(B65="","",IF(N(calculations!Y34)=0,"",calculations!Y34))</f>
        <v/>
      </c>
      <c r="M65" s="275" t="str">
        <f>IF(OR(B65="",'Voluntary Elections'!G59="",'Voluntary Elections'!G59=0),"",'Voluntary Elections'!G59)</f>
        <v/>
      </c>
      <c r="N65" s="277" t="str">
        <f>IF(OR(B65="",M65=""),"",N(M65)*IFERROR(INDEX('voluntary life sheet'!$C$3:$M$3,1,MATCH(N('Voluntary Elections'!E59),{0,30,35,40,45,50,55,60,65,70,75},1)),0)/1000)</f>
        <v/>
      </c>
      <c r="O65" s="275" t="str">
        <f>IF(OR(B65="",'Voluntary Elections'!H59="",'Voluntary Elections'!H59=0),"",'Voluntary Elections'!H59)</f>
        <v/>
      </c>
      <c r="P65" s="372" t="str">
        <f>IF(OR(B65="",O65=""),"",N(O65)*IFERROR(INDEX('voluntary life sheet'!$C$3:$M$3,1,MATCH(N('Voluntary Elections'!E59),{0,30,35,40,45,50,55,60,65,70,75},1)),0)/1000)</f>
        <v/>
      </c>
      <c r="Q65" s="373" t="str">
        <f>IF(OR(B65="",'Voluntary Elections'!I59="",'Voluntary Elections'!I59=0),"",'Voluntary Elections'!I59)</f>
        <v/>
      </c>
      <c r="R65" s="278" t="str">
        <f>IF(OR(B65="",Q65=""),"",'voluntary life'!$C$42)</f>
        <v/>
      </c>
      <c r="S65" s="377" t="str">
        <f t="shared" si="2"/>
        <v/>
      </c>
      <c r="T65" s="267"/>
      <c r="U65" s="268"/>
      <c r="V65" s="268"/>
      <c r="W65" s="106"/>
      <c r="X65" s="106"/>
      <c r="Y65" s="106"/>
      <c r="Z65" s="106"/>
    </row>
    <row r="66" spans="2:26" s="48" customFormat="1" x14ac:dyDescent="0.3">
      <c r="B66" s="357" t="str">
        <f>IF('Voluntary Elections'!C60="","",'Voluntary Elections'!C60)</f>
        <v/>
      </c>
      <c r="C66" s="357" t="str">
        <f>IF('Voluntary Elections'!D60="","",'Voluntary Elections'!D60)</f>
        <v/>
      </c>
      <c r="D66" s="269" t="str">
        <f>IF(B66="","",'Voluntary Elections'!B60)</f>
        <v/>
      </c>
      <c r="E66" s="270" t="str">
        <f>IF(B66="","",calculations!V35)</f>
        <v/>
      </c>
      <c r="F66" s="271" t="str">
        <f>IF(B66="","",N(calculations!W35)+N(calculations!X35))</f>
        <v/>
      </c>
      <c r="G66" s="363" t="str">
        <f t="shared" si="0"/>
        <v/>
      </c>
      <c r="H66" s="381" t="str">
        <f>IF(B66="","",IF(N(calculations!L35)+N(calculations!N35)=0,"",N(calculations!L35)+N(calculations!N35)))</f>
        <v/>
      </c>
      <c r="I66" s="384" t="str">
        <f t="shared" si="1"/>
        <v/>
      </c>
      <c r="J66" s="273" t="str">
        <f>IF(B66="","",IF(N(calculations!Q35)=0,"",calculations!Q35))</f>
        <v/>
      </c>
      <c r="K66" s="378" t="str">
        <f>IF(OR(B66="",'Basic Elections'!$C$29&lt;&gt;"Yes"),"","$5,000/$500/$2,000")</f>
        <v/>
      </c>
      <c r="L66" s="272" t="str">
        <f>IF(B66="","",IF(N(calculations!Y35)=0,"",calculations!Y35))</f>
        <v/>
      </c>
      <c r="M66" s="270" t="str">
        <f>IF(OR(B66="",'Voluntary Elections'!G60="",'Voluntary Elections'!G60=0),"",'Voluntary Elections'!G60)</f>
        <v/>
      </c>
      <c r="N66" s="272" t="str">
        <f>IF(OR(B66="",M66=""),"",N(M66)*IFERROR(INDEX('voluntary life sheet'!$C$3:$M$3,1,MATCH(N('Voluntary Elections'!E60),{0,30,35,40,45,50,55,60,65,70,75},1)),0)/1000)</f>
        <v/>
      </c>
      <c r="O66" s="270" t="str">
        <f>IF(OR(B66="",'Voluntary Elections'!H60="",'Voluntary Elections'!H60=0),"",'Voluntary Elections'!H60)</f>
        <v/>
      </c>
      <c r="P66" s="370" t="str">
        <f>IF(OR(B66="",O66=""),"",N(O66)*IFERROR(INDEX('voluntary life sheet'!$C$3:$M$3,1,MATCH(N('Voluntary Elections'!E60),{0,30,35,40,45,50,55,60,65,70,75},1)),0)/1000)</f>
        <v/>
      </c>
      <c r="Q66" s="371" t="str">
        <f>IF(OR(B66="",'Voluntary Elections'!I60="",'Voluntary Elections'!I60=0),"",'Voluntary Elections'!I60)</f>
        <v/>
      </c>
      <c r="R66" s="273" t="str">
        <f>IF(OR(B66="",Q66=""),"",'voluntary life'!$C$42)</f>
        <v/>
      </c>
      <c r="S66" s="376" t="str">
        <f t="shared" si="2"/>
        <v/>
      </c>
      <c r="T66" s="267"/>
      <c r="U66" s="268"/>
      <c r="V66" s="268"/>
      <c r="W66" s="106"/>
      <c r="X66" s="106"/>
      <c r="Y66" s="106"/>
      <c r="Z66" s="106"/>
    </row>
    <row r="67" spans="2:26" s="48" customFormat="1" x14ac:dyDescent="0.3">
      <c r="B67" s="358" t="str">
        <f>IF('Voluntary Elections'!C61="","",'Voluntary Elections'!C61)</f>
        <v/>
      </c>
      <c r="C67" s="358" t="str">
        <f>IF('Voluntary Elections'!D61="","",'Voluntary Elections'!D61)</f>
        <v/>
      </c>
      <c r="D67" s="274" t="str">
        <f>IF(B67="","",'Voluntary Elections'!B61)</f>
        <v/>
      </c>
      <c r="E67" s="275" t="str">
        <f>IF(B67="","",calculations!V36)</f>
        <v/>
      </c>
      <c r="F67" s="276" t="str">
        <f>IF(B67="","",N(calculations!W36)+N(calculations!X36))</f>
        <v/>
      </c>
      <c r="G67" s="364" t="str">
        <f t="shared" si="0"/>
        <v/>
      </c>
      <c r="H67" s="382" t="str">
        <f>IF(B67="","",IF(N(calculations!L36)+N(calculations!N36)=0,"",N(calculations!L36)+N(calculations!N36)))</f>
        <v/>
      </c>
      <c r="I67" s="385" t="str">
        <f t="shared" ref="I67:I98" si="3">IF(B67="","",$F$22)</f>
        <v/>
      </c>
      <c r="J67" s="278" t="str">
        <f>IF(B67="","",IF(N(calculations!Q36)=0,"",calculations!Q36))</f>
        <v/>
      </c>
      <c r="K67" s="379" t="str">
        <f>IF(OR(B67="",'Basic Elections'!$C$29&lt;&gt;"Yes"),"","$5,000/$500/$2,000")</f>
        <v/>
      </c>
      <c r="L67" s="277" t="str">
        <f>IF(B67="","",IF(N(calculations!Y36)=0,"",calculations!Y36))</f>
        <v/>
      </c>
      <c r="M67" s="275" t="str">
        <f>IF(OR(B67="",'Voluntary Elections'!G61="",'Voluntary Elections'!G61=0),"",'Voluntary Elections'!G61)</f>
        <v/>
      </c>
      <c r="N67" s="277" t="str">
        <f>IF(OR(B67="",M67=""),"",N(M67)*IFERROR(INDEX('voluntary life sheet'!$C$3:$M$3,1,MATCH(N('Voluntary Elections'!E61),{0,30,35,40,45,50,55,60,65,70,75},1)),0)/1000)</f>
        <v/>
      </c>
      <c r="O67" s="275" t="str">
        <f>IF(OR(B67="",'Voluntary Elections'!H61="",'Voluntary Elections'!H61=0),"",'Voluntary Elections'!H61)</f>
        <v/>
      </c>
      <c r="P67" s="372" t="str">
        <f>IF(OR(B67="",O67=""),"",N(O67)*IFERROR(INDEX('voluntary life sheet'!$C$3:$M$3,1,MATCH(N('Voluntary Elections'!E61),{0,30,35,40,45,50,55,60,65,70,75},1)),0)/1000)</f>
        <v/>
      </c>
      <c r="Q67" s="373" t="str">
        <f>IF(OR(B67="",'Voluntary Elections'!I61="",'Voluntary Elections'!I61=0),"",'Voluntary Elections'!I61)</f>
        <v/>
      </c>
      <c r="R67" s="278" t="str">
        <f>IF(OR(B67="",Q67=""),"",'voluntary life'!$C$42)</f>
        <v/>
      </c>
      <c r="S67" s="377" t="str">
        <f t="shared" si="2"/>
        <v/>
      </c>
      <c r="T67" s="267"/>
      <c r="U67" s="268"/>
      <c r="V67" s="268"/>
      <c r="W67" s="106"/>
      <c r="X67" s="106"/>
      <c r="Y67" s="106"/>
      <c r="Z67" s="106"/>
    </row>
    <row r="68" spans="2:26" s="48" customFormat="1" x14ac:dyDescent="0.3">
      <c r="B68" s="357" t="str">
        <f>IF('Voluntary Elections'!C62="","",'Voluntary Elections'!C62)</f>
        <v/>
      </c>
      <c r="C68" s="357" t="str">
        <f>IF('Voluntary Elections'!D62="","",'Voluntary Elections'!D62)</f>
        <v/>
      </c>
      <c r="D68" s="269" t="str">
        <f>IF(B68="","",'Voluntary Elections'!B62)</f>
        <v/>
      </c>
      <c r="E68" s="270" t="str">
        <f>IF(B68="","",calculations!V37)</f>
        <v/>
      </c>
      <c r="F68" s="271" t="str">
        <f>IF(B68="","",N(calculations!W37)+N(calculations!X37))</f>
        <v/>
      </c>
      <c r="G68" s="363" t="str">
        <f t="shared" si="0"/>
        <v/>
      </c>
      <c r="H68" s="381" t="str">
        <f>IF(B68="","",IF(N(calculations!L37)+N(calculations!N37)=0,"",N(calculations!L37)+N(calculations!N37)))</f>
        <v/>
      </c>
      <c r="I68" s="384" t="str">
        <f t="shared" si="3"/>
        <v/>
      </c>
      <c r="J68" s="273" t="str">
        <f>IF(B68="","",IF(N(calculations!Q37)=0,"",calculations!Q37))</f>
        <v/>
      </c>
      <c r="K68" s="378" t="str">
        <f>IF(OR(B68="",'Basic Elections'!$C$29&lt;&gt;"Yes"),"","$5,000/$500/$2,000")</f>
        <v/>
      </c>
      <c r="L68" s="272" t="str">
        <f>IF(B68="","",IF(N(calculations!Y37)=0,"",calculations!Y37))</f>
        <v/>
      </c>
      <c r="M68" s="270" t="str">
        <f>IF(OR(B68="",'Voluntary Elections'!G62="",'Voluntary Elections'!G62=0),"",'Voluntary Elections'!G62)</f>
        <v/>
      </c>
      <c r="N68" s="272" t="str">
        <f>IF(OR(B68="",M68=""),"",N(M68)*IFERROR(INDEX('voluntary life sheet'!$C$3:$M$3,1,MATCH(N('Voluntary Elections'!E62),{0,30,35,40,45,50,55,60,65,70,75},1)),0)/1000)</f>
        <v/>
      </c>
      <c r="O68" s="270" t="str">
        <f>IF(OR(B68="",'Voluntary Elections'!H62="",'Voluntary Elections'!H62=0),"",'Voluntary Elections'!H62)</f>
        <v/>
      </c>
      <c r="P68" s="370" t="str">
        <f>IF(OR(B68="",O68=""),"",N(O68)*IFERROR(INDEX('voluntary life sheet'!$C$3:$M$3,1,MATCH(N('Voluntary Elections'!E62),{0,30,35,40,45,50,55,60,65,70,75},1)),0)/1000)</f>
        <v/>
      </c>
      <c r="Q68" s="371" t="str">
        <f>IF(OR(B68="",'Voluntary Elections'!I62="",'Voluntary Elections'!I62=0),"",'Voluntary Elections'!I62)</f>
        <v/>
      </c>
      <c r="R68" s="273" t="str">
        <f>IF(OR(B68="",Q68=""),"",'voluntary life'!$C$42)</f>
        <v/>
      </c>
      <c r="S68" s="376" t="str">
        <f t="shared" si="2"/>
        <v/>
      </c>
      <c r="T68" s="267"/>
      <c r="U68" s="268"/>
      <c r="V68" s="268"/>
      <c r="W68" s="106"/>
      <c r="X68" s="106"/>
      <c r="Y68" s="106"/>
      <c r="Z68" s="106"/>
    </row>
    <row r="69" spans="2:26" s="48" customFormat="1" x14ac:dyDescent="0.3">
      <c r="B69" s="358" t="str">
        <f>IF('Voluntary Elections'!C63="","",'Voluntary Elections'!C63)</f>
        <v/>
      </c>
      <c r="C69" s="358" t="str">
        <f>IF('Voluntary Elections'!D63="","",'Voluntary Elections'!D63)</f>
        <v/>
      </c>
      <c r="D69" s="274" t="str">
        <f>IF(B69="","",'Voluntary Elections'!B63)</f>
        <v/>
      </c>
      <c r="E69" s="275" t="str">
        <f>IF(B69="","",calculations!V38)</f>
        <v/>
      </c>
      <c r="F69" s="276" t="str">
        <f>IF(B69="","",N(calculations!W38)+N(calculations!X38))</f>
        <v/>
      </c>
      <c r="G69" s="364" t="str">
        <f t="shared" si="0"/>
        <v/>
      </c>
      <c r="H69" s="382" t="str">
        <f>IF(B69="","",IF(N(calculations!L38)+N(calculations!N38)=0,"",N(calculations!L38)+N(calculations!N38)))</f>
        <v/>
      </c>
      <c r="I69" s="385" t="str">
        <f t="shared" si="3"/>
        <v/>
      </c>
      <c r="J69" s="278" t="str">
        <f>IF(B69="","",IF(N(calculations!Q38)=0,"",calculations!Q38))</f>
        <v/>
      </c>
      <c r="K69" s="379" t="str">
        <f>IF(OR(B69="",'Basic Elections'!$C$29&lt;&gt;"Yes"),"","$5,000/$500/$2,000")</f>
        <v/>
      </c>
      <c r="L69" s="277" t="str">
        <f>IF(B69="","",IF(N(calculations!Y38)=0,"",calculations!Y38))</f>
        <v/>
      </c>
      <c r="M69" s="275" t="str">
        <f>IF(OR(B69="",'Voluntary Elections'!G63="",'Voluntary Elections'!G63=0),"",'Voluntary Elections'!G63)</f>
        <v/>
      </c>
      <c r="N69" s="277" t="str">
        <f>IF(OR(B69="",M69=""),"",N(M69)*IFERROR(INDEX('voluntary life sheet'!$C$3:$M$3,1,MATCH(N('Voluntary Elections'!E63),{0,30,35,40,45,50,55,60,65,70,75},1)),0)/1000)</f>
        <v/>
      </c>
      <c r="O69" s="275" t="str">
        <f>IF(OR(B69="",'Voluntary Elections'!H63="",'Voluntary Elections'!H63=0),"",'Voluntary Elections'!H63)</f>
        <v/>
      </c>
      <c r="P69" s="372" t="str">
        <f>IF(OR(B69="",O69=""),"",N(O69)*IFERROR(INDEX('voluntary life sheet'!$C$3:$M$3,1,MATCH(N('Voluntary Elections'!E63),{0,30,35,40,45,50,55,60,65,70,75},1)),0)/1000)</f>
        <v/>
      </c>
      <c r="Q69" s="373" t="str">
        <f>IF(OR(B69="",'Voluntary Elections'!I63="",'Voluntary Elections'!I63=0),"",'Voluntary Elections'!I63)</f>
        <v/>
      </c>
      <c r="R69" s="278" t="str">
        <f>IF(OR(B69="",Q69=""),"",'voluntary life'!$C$42)</f>
        <v/>
      </c>
      <c r="S69" s="377" t="str">
        <f t="shared" si="2"/>
        <v/>
      </c>
      <c r="T69" s="267"/>
      <c r="U69" s="268"/>
      <c r="V69" s="268"/>
      <c r="W69" s="106"/>
      <c r="X69" s="106"/>
      <c r="Y69" s="106"/>
      <c r="Z69" s="106"/>
    </row>
    <row r="70" spans="2:26" s="48" customFormat="1" x14ac:dyDescent="0.3">
      <c r="B70" s="357" t="str">
        <f>IF('Voluntary Elections'!C64="","",'Voluntary Elections'!C64)</f>
        <v/>
      </c>
      <c r="C70" s="357" t="str">
        <f>IF('Voluntary Elections'!D64="","",'Voluntary Elections'!D64)</f>
        <v/>
      </c>
      <c r="D70" s="269" t="str">
        <f>IF(B70="","",'Voluntary Elections'!B64)</f>
        <v/>
      </c>
      <c r="E70" s="270" t="str">
        <f>IF(B70="","",calculations!V39)</f>
        <v/>
      </c>
      <c r="F70" s="271" t="str">
        <f>IF(B70="","",N(calculations!W39)+N(calculations!X39))</f>
        <v/>
      </c>
      <c r="G70" s="363" t="str">
        <f t="shared" si="0"/>
        <v/>
      </c>
      <c r="H70" s="381" t="str">
        <f>IF(B70="","",IF(N(calculations!L39)+N(calculations!N39)=0,"",N(calculations!L39)+N(calculations!N39)))</f>
        <v/>
      </c>
      <c r="I70" s="384" t="str">
        <f t="shared" si="3"/>
        <v/>
      </c>
      <c r="J70" s="273" t="str">
        <f>IF(B70="","",IF(N(calculations!Q39)=0,"",calculations!Q39))</f>
        <v/>
      </c>
      <c r="K70" s="378" t="str">
        <f>IF(OR(B70="",'Basic Elections'!$C$29&lt;&gt;"Yes"),"","$5,000/$500/$2,000")</f>
        <v/>
      </c>
      <c r="L70" s="272" t="str">
        <f>IF(B70="","",IF(N(calculations!Y39)=0,"",calculations!Y39))</f>
        <v/>
      </c>
      <c r="M70" s="270" t="str">
        <f>IF(OR(B70="",'Voluntary Elections'!G64="",'Voluntary Elections'!G64=0),"",'Voluntary Elections'!G64)</f>
        <v/>
      </c>
      <c r="N70" s="272" t="str">
        <f>IF(OR(B70="",M70=""),"",N(M70)*IFERROR(INDEX('voluntary life sheet'!$C$3:$M$3,1,MATCH(N('Voluntary Elections'!E64),{0,30,35,40,45,50,55,60,65,70,75},1)),0)/1000)</f>
        <v/>
      </c>
      <c r="O70" s="270" t="str">
        <f>IF(OR(B70="",'Voluntary Elections'!H64="",'Voluntary Elections'!H64=0),"",'Voluntary Elections'!H64)</f>
        <v/>
      </c>
      <c r="P70" s="370" t="str">
        <f>IF(OR(B70="",O70=""),"",N(O70)*IFERROR(INDEX('voluntary life sheet'!$C$3:$M$3,1,MATCH(N('Voluntary Elections'!E64),{0,30,35,40,45,50,55,60,65,70,75},1)),0)/1000)</f>
        <v/>
      </c>
      <c r="Q70" s="371" t="str">
        <f>IF(OR(B70="",'Voluntary Elections'!I64="",'Voluntary Elections'!I64=0),"",'Voluntary Elections'!I64)</f>
        <v/>
      </c>
      <c r="R70" s="273" t="str">
        <f>IF(OR(B70="",Q70=""),"",'voluntary life'!$C$42)</f>
        <v/>
      </c>
      <c r="S70" s="376" t="str">
        <f t="shared" si="2"/>
        <v/>
      </c>
      <c r="T70" s="267"/>
      <c r="U70" s="268"/>
      <c r="V70" s="268"/>
      <c r="W70" s="106"/>
      <c r="X70" s="106"/>
      <c r="Y70" s="106"/>
      <c r="Z70" s="106"/>
    </row>
    <row r="71" spans="2:26" s="48" customFormat="1" x14ac:dyDescent="0.3">
      <c r="B71" s="358" t="str">
        <f>IF('Voluntary Elections'!C65="","",'Voluntary Elections'!C65)</f>
        <v/>
      </c>
      <c r="C71" s="358" t="str">
        <f>IF('Voluntary Elections'!D65="","",'Voluntary Elections'!D65)</f>
        <v/>
      </c>
      <c r="D71" s="274" t="str">
        <f>IF(B71="","",'Voluntary Elections'!B65)</f>
        <v/>
      </c>
      <c r="E71" s="275" t="str">
        <f>IF(B71="","",calculations!V40)</f>
        <v/>
      </c>
      <c r="F71" s="276" t="str">
        <f>IF(B71="","",N(calculations!W40)+N(calculations!X40))</f>
        <v/>
      </c>
      <c r="G71" s="364" t="str">
        <f t="shared" si="0"/>
        <v/>
      </c>
      <c r="H71" s="382" t="str">
        <f>IF(B71="","",IF(N(calculations!L40)+N(calculations!N40)=0,"",N(calculations!L40)+N(calculations!N40)))</f>
        <v/>
      </c>
      <c r="I71" s="385" t="str">
        <f t="shared" si="3"/>
        <v/>
      </c>
      <c r="J71" s="278" t="str">
        <f>IF(B71="","",IF(N(calculations!Q40)=0,"",calculations!Q40))</f>
        <v/>
      </c>
      <c r="K71" s="379" t="str">
        <f>IF(OR(B71="",'Basic Elections'!$C$29&lt;&gt;"Yes"),"","$5,000/$500/$2,000")</f>
        <v/>
      </c>
      <c r="L71" s="277" t="str">
        <f>IF(B71="","",IF(N(calculations!Y40)=0,"",calculations!Y40))</f>
        <v/>
      </c>
      <c r="M71" s="275" t="str">
        <f>IF(OR(B71="",'Voluntary Elections'!G65="",'Voluntary Elections'!G65=0),"",'Voluntary Elections'!G65)</f>
        <v/>
      </c>
      <c r="N71" s="277" t="str">
        <f>IF(OR(B71="",M71=""),"",N(M71)*IFERROR(INDEX('voluntary life sheet'!$C$3:$M$3,1,MATCH(N('Voluntary Elections'!E65),{0,30,35,40,45,50,55,60,65,70,75},1)),0)/1000)</f>
        <v/>
      </c>
      <c r="O71" s="275" t="str">
        <f>IF(OR(B71="",'Voluntary Elections'!H65="",'Voluntary Elections'!H65=0),"",'Voluntary Elections'!H65)</f>
        <v/>
      </c>
      <c r="P71" s="372" t="str">
        <f>IF(OR(B71="",O71=""),"",N(O71)*IFERROR(INDEX('voluntary life sheet'!$C$3:$M$3,1,MATCH(N('Voluntary Elections'!E65),{0,30,35,40,45,50,55,60,65,70,75},1)),0)/1000)</f>
        <v/>
      </c>
      <c r="Q71" s="373" t="str">
        <f>IF(OR(B71="",'Voluntary Elections'!I65="",'Voluntary Elections'!I65=0),"",'Voluntary Elections'!I65)</f>
        <v/>
      </c>
      <c r="R71" s="278" t="str">
        <f>IF(OR(B71="",Q71=""),"",'voluntary life'!$C$42)</f>
        <v/>
      </c>
      <c r="S71" s="377" t="str">
        <f t="shared" si="2"/>
        <v/>
      </c>
      <c r="T71" s="267"/>
      <c r="U71" s="268"/>
      <c r="V71" s="268"/>
      <c r="W71" s="106"/>
      <c r="X71" s="106"/>
      <c r="Y71" s="106"/>
      <c r="Z71" s="106"/>
    </row>
    <row r="72" spans="2:26" s="48" customFormat="1" x14ac:dyDescent="0.3">
      <c r="B72" s="357" t="str">
        <f>IF('Voluntary Elections'!C66="","",'Voluntary Elections'!C66)</f>
        <v/>
      </c>
      <c r="C72" s="357" t="str">
        <f>IF('Voluntary Elections'!D66="","",'Voluntary Elections'!D66)</f>
        <v/>
      </c>
      <c r="D72" s="269" t="str">
        <f>IF(B72="","",'Voluntary Elections'!B66)</f>
        <v/>
      </c>
      <c r="E72" s="270" t="str">
        <f>IF(B72="","",calculations!V41)</f>
        <v/>
      </c>
      <c r="F72" s="271" t="str">
        <f>IF(B72="","",N(calculations!W41)+N(calculations!X41))</f>
        <v/>
      </c>
      <c r="G72" s="363" t="str">
        <f t="shared" si="0"/>
        <v/>
      </c>
      <c r="H72" s="381" t="str">
        <f>IF(B72="","",IF(N(calculations!L41)+N(calculations!N41)=0,"",N(calculations!L41)+N(calculations!N41)))</f>
        <v/>
      </c>
      <c r="I72" s="384" t="str">
        <f t="shared" si="3"/>
        <v/>
      </c>
      <c r="J72" s="273" t="str">
        <f>IF(B72="","",IF(N(calculations!Q41)=0,"",calculations!Q41))</f>
        <v/>
      </c>
      <c r="K72" s="378" t="str">
        <f>IF(OR(B72="",'Basic Elections'!$C$29&lt;&gt;"Yes"),"","$5,000/$500/$2,000")</f>
        <v/>
      </c>
      <c r="L72" s="272" t="str">
        <f>IF(B72="","",IF(N(calculations!Y41)=0,"",calculations!Y41))</f>
        <v/>
      </c>
      <c r="M72" s="270" t="str">
        <f>IF(OR(B72="",'Voluntary Elections'!G66="",'Voluntary Elections'!G66=0),"",'Voluntary Elections'!G66)</f>
        <v/>
      </c>
      <c r="N72" s="272" t="str">
        <f>IF(OR(B72="",M72=""),"",N(M72)*IFERROR(INDEX('voluntary life sheet'!$C$3:$M$3,1,MATCH(N('Voluntary Elections'!E66),{0,30,35,40,45,50,55,60,65,70,75},1)),0)/1000)</f>
        <v/>
      </c>
      <c r="O72" s="270" t="str">
        <f>IF(OR(B72="",'Voluntary Elections'!H66="",'Voluntary Elections'!H66=0),"",'Voluntary Elections'!H66)</f>
        <v/>
      </c>
      <c r="P72" s="370" t="str">
        <f>IF(OR(B72="",O72=""),"",N(O72)*IFERROR(INDEX('voluntary life sheet'!$C$3:$M$3,1,MATCH(N('Voluntary Elections'!E66),{0,30,35,40,45,50,55,60,65,70,75},1)),0)/1000)</f>
        <v/>
      </c>
      <c r="Q72" s="371" t="str">
        <f>IF(OR(B72="",'Voluntary Elections'!I66="",'Voluntary Elections'!I66=0),"",'Voluntary Elections'!I66)</f>
        <v/>
      </c>
      <c r="R72" s="273" t="str">
        <f>IF(OR(B72="",Q72=""),"",'voluntary life'!$C$42)</f>
        <v/>
      </c>
      <c r="S72" s="376" t="str">
        <f t="shared" si="2"/>
        <v/>
      </c>
      <c r="T72" s="267"/>
      <c r="U72" s="268"/>
      <c r="V72" s="268"/>
      <c r="W72" s="106"/>
      <c r="X72" s="106"/>
      <c r="Y72" s="106"/>
      <c r="Z72" s="106"/>
    </row>
    <row r="73" spans="2:26" s="48" customFormat="1" x14ac:dyDescent="0.3">
      <c r="B73" s="358" t="str">
        <f>IF('Voluntary Elections'!C67="","",'Voluntary Elections'!C67)</f>
        <v/>
      </c>
      <c r="C73" s="358" t="str">
        <f>IF('Voluntary Elections'!D67="","",'Voluntary Elections'!D67)</f>
        <v/>
      </c>
      <c r="D73" s="274" t="str">
        <f>IF(B73="","",'Voluntary Elections'!B67)</f>
        <v/>
      </c>
      <c r="E73" s="275" t="str">
        <f>IF(B73="","",calculations!V42)</f>
        <v/>
      </c>
      <c r="F73" s="276" t="str">
        <f>IF(B73="","",N(calculations!W42)+N(calculations!X42))</f>
        <v/>
      </c>
      <c r="G73" s="364" t="str">
        <f t="shared" si="0"/>
        <v/>
      </c>
      <c r="H73" s="382" t="str">
        <f>IF(B73="","",IF(N(calculations!L42)+N(calculations!N42)=0,"",N(calculations!L42)+N(calculations!N42)))</f>
        <v/>
      </c>
      <c r="I73" s="385" t="str">
        <f t="shared" si="3"/>
        <v/>
      </c>
      <c r="J73" s="278" t="str">
        <f>IF(B73="","",IF(N(calculations!Q42)=0,"",calculations!Q42))</f>
        <v/>
      </c>
      <c r="K73" s="379" t="str">
        <f>IF(OR(B73="",'Basic Elections'!$C$29&lt;&gt;"Yes"),"","$5,000/$500/$2,000")</f>
        <v/>
      </c>
      <c r="L73" s="277" t="str">
        <f>IF(B73="","",IF(N(calculations!Y42)=0,"",calculations!Y42))</f>
        <v/>
      </c>
      <c r="M73" s="275" t="str">
        <f>IF(OR(B73="",'Voluntary Elections'!G67="",'Voluntary Elections'!G67=0),"",'Voluntary Elections'!G67)</f>
        <v/>
      </c>
      <c r="N73" s="277" t="str">
        <f>IF(OR(B73="",M73=""),"",N(M73)*IFERROR(INDEX('voluntary life sheet'!$C$3:$M$3,1,MATCH(N('Voluntary Elections'!E67),{0,30,35,40,45,50,55,60,65,70,75},1)),0)/1000)</f>
        <v/>
      </c>
      <c r="O73" s="275" t="str">
        <f>IF(OR(B73="",'Voluntary Elections'!H67="",'Voluntary Elections'!H67=0),"",'Voluntary Elections'!H67)</f>
        <v/>
      </c>
      <c r="P73" s="372" t="str">
        <f>IF(OR(B73="",O73=""),"",N(O73)*IFERROR(INDEX('voluntary life sheet'!$C$3:$M$3,1,MATCH(N('Voluntary Elections'!E67),{0,30,35,40,45,50,55,60,65,70,75},1)),0)/1000)</f>
        <v/>
      </c>
      <c r="Q73" s="373" t="str">
        <f>IF(OR(B73="",'Voluntary Elections'!I67="",'Voluntary Elections'!I67=0),"",'Voluntary Elections'!I67)</f>
        <v/>
      </c>
      <c r="R73" s="278" t="str">
        <f>IF(OR(B73="",Q73=""),"",'voluntary life'!$C$42)</f>
        <v/>
      </c>
      <c r="S73" s="377" t="str">
        <f t="shared" si="2"/>
        <v/>
      </c>
      <c r="T73" s="267"/>
      <c r="U73" s="268"/>
      <c r="V73" s="268"/>
      <c r="W73" s="106"/>
      <c r="X73" s="106"/>
      <c r="Y73" s="106"/>
      <c r="Z73" s="106"/>
    </row>
    <row r="74" spans="2:26" s="48" customFormat="1" x14ac:dyDescent="0.3">
      <c r="B74" s="357" t="str">
        <f>IF('Voluntary Elections'!C68="","",'Voluntary Elections'!C68)</f>
        <v/>
      </c>
      <c r="C74" s="357" t="str">
        <f>IF('Voluntary Elections'!D68="","",'Voluntary Elections'!D68)</f>
        <v/>
      </c>
      <c r="D74" s="269" t="str">
        <f>IF(B74="","",'Voluntary Elections'!B68)</f>
        <v/>
      </c>
      <c r="E74" s="270" t="str">
        <f>IF(B74="","",calculations!V43)</f>
        <v/>
      </c>
      <c r="F74" s="271" t="str">
        <f>IF(B74="","",N(calculations!W43)+N(calculations!X43))</f>
        <v/>
      </c>
      <c r="G74" s="363" t="str">
        <f t="shared" si="0"/>
        <v/>
      </c>
      <c r="H74" s="381" t="str">
        <f>IF(B74="","",IF(N(calculations!L43)+N(calculations!N43)=0,"",N(calculations!L43)+N(calculations!N43)))</f>
        <v/>
      </c>
      <c r="I74" s="384" t="str">
        <f t="shared" si="3"/>
        <v/>
      </c>
      <c r="J74" s="273" t="str">
        <f>IF(B74="","",IF(N(calculations!Q43)=0,"",calculations!Q43))</f>
        <v/>
      </c>
      <c r="K74" s="378" t="str">
        <f>IF(OR(B74="",'Basic Elections'!$C$29&lt;&gt;"Yes"),"","$5,000/$500/$2,000")</f>
        <v/>
      </c>
      <c r="L74" s="272" t="str">
        <f>IF(B74="","",IF(N(calculations!Y43)=0,"",calculations!Y43))</f>
        <v/>
      </c>
      <c r="M74" s="270" t="str">
        <f>IF(OR(B74="",'Voluntary Elections'!G68="",'Voluntary Elections'!G68=0),"",'Voluntary Elections'!G68)</f>
        <v/>
      </c>
      <c r="N74" s="272" t="str">
        <f>IF(OR(B74="",M74=""),"",N(M74)*IFERROR(INDEX('voluntary life sheet'!$C$3:$M$3,1,MATCH(N('Voluntary Elections'!E68),{0,30,35,40,45,50,55,60,65,70,75},1)),0)/1000)</f>
        <v/>
      </c>
      <c r="O74" s="270" t="str">
        <f>IF(OR(B74="",'Voluntary Elections'!H68="",'Voluntary Elections'!H68=0),"",'Voluntary Elections'!H68)</f>
        <v/>
      </c>
      <c r="P74" s="370" t="str">
        <f>IF(OR(B74="",O74=""),"",N(O74)*IFERROR(INDEX('voluntary life sheet'!$C$3:$M$3,1,MATCH(N('Voluntary Elections'!E68),{0,30,35,40,45,50,55,60,65,70,75},1)),0)/1000)</f>
        <v/>
      </c>
      <c r="Q74" s="371" t="str">
        <f>IF(OR(B74="",'Voluntary Elections'!I68="",'Voluntary Elections'!I68=0),"",'Voluntary Elections'!I68)</f>
        <v/>
      </c>
      <c r="R74" s="273" t="str">
        <f>IF(OR(B74="",Q74=""),"",'voluntary life'!$C$42)</f>
        <v/>
      </c>
      <c r="S74" s="376" t="str">
        <f t="shared" si="2"/>
        <v/>
      </c>
      <c r="T74" s="267"/>
      <c r="U74" s="268"/>
      <c r="V74" s="268"/>
      <c r="W74" s="106"/>
      <c r="X74" s="106"/>
      <c r="Y74" s="106"/>
      <c r="Z74" s="106"/>
    </row>
    <row r="75" spans="2:26" s="48" customFormat="1" x14ac:dyDescent="0.3">
      <c r="B75" s="358" t="str">
        <f>IF('Voluntary Elections'!C69="","",'Voluntary Elections'!C69)</f>
        <v/>
      </c>
      <c r="C75" s="358" t="str">
        <f>IF('Voluntary Elections'!D69="","",'Voluntary Elections'!D69)</f>
        <v/>
      </c>
      <c r="D75" s="274" t="str">
        <f>IF(B75="","",'Voluntary Elections'!B69)</f>
        <v/>
      </c>
      <c r="E75" s="275" t="str">
        <f>IF(B75="","",calculations!V44)</f>
        <v/>
      </c>
      <c r="F75" s="276" t="str">
        <f>IF(B75="","",N(calculations!W44)+N(calculations!X44))</f>
        <v/>
      </c>
      <c r="G75" s="364" t="str">
        <f t="shared" si="0"/>
        <v/>
      </c>
      <c r="H75" s="382" t="str">
        <f>IF(B75="","",IF(N(calculations!L44)+N(calculations!N44)=0,"",N(calculations!L44)+N(calculations!N44)))</f>
        <v/>
      </c>
      <c r="I75" s="385" t="str">
        <f t="shared" si="3"/>
        <v/>
      </c>
      <c r="J75" s="278" t="str">
        <f>IF(B75="","",IF(N(calculations!Q44)=0,"",calculations!Q44))</f>
        <v/>
      </c>
      <c r="K75" s="379" t="str">
        <f>IF(OR(B75="",'Basic Elections'!$C$29&lt;&gt;"Yes"),"","$5,000/$500/$2,000")</f>
        <v/>
      </c>
      <c r="L75" s="277" t="str">
        <f>IF(B75="","",IF(N(calculations!Y44)=0,"",calculations!Y44))</f>
        <v/>
      </c>
      <c r="M75" s="275" t="str">
        <f>IF(OR(B75="",'Voluntary Elections'!G69="",'Voluntary Elections'!G69=0),"",'Voluntary Elections'!G69)</f>
        <v/>
      </c>
      <c r="N75" s="277" t="str">
        <f>IF(OR(B75="",M75=""),"",N(M75)*IFERROR(INDEX('voluntary life sheet'!$C$3:$M$3,1,MATCH(N('Voluntary Elections'!E69),{0,30,35,40,45,50,55,60,65,70,75},1)),0)/1000)</f>
        <v/>
      </c>
      <c r="O75" s="275" t="str">
        <f>IF(OR(B75="",'Voluntary Elections'!H69="",'Voluntary Elections'!H69=0),"",'Voluntary Elections'!H69)</f>
        <v/>
      </c>
      <c r="P75" s="372" t="str">
        <f>IF(OR(B75="",O75=""),"",N(O75)*IFERROR(INDEX('voluntary life sheet'!$C$3:$M$3,1,MATCH(N('Voluntary Elections'!E69),{0,30,35,40,45,50,55,60,65,70,75},1)),0)/1000)</f>
        <v/>
      </c>
      <c r="Q75" s="373" t="str">
        <f>IF(OR(B75="",'Voluntary Elections'!I69="",'Voluntary Elections'!I69=0),"",'Voluntary Elections'!I69)</f>
        <v/>
      </c>
      <c r="R75" s="278" t="str">
        <f>IF(OR(B75="",Q75=""),"",'voluntary life'!$C$42)</f>
        <v/>
      </c>
      <c r="S75" s="377" t="str">
        <f t="shared" si="2"/>
        <v/>
      </c>
      <c r="T75" s="267"/>
      <c r="U75" s="268"/>
      <c r="V75" s="268"/>
      <c r="W75" s="106"/>
      <c r="X75" s="106"/>
      <c r="Y75" s="106"/>
      <c r="Z75" s="106"/>
    </row>
    <row r="76" spans="2:26" s="48" customFormat="1" x14ac:dyDescent="0.3">
      <c r="B76" s="357" t="str">
        <f>IF('Voluntary Elections'!C70="","",'Voluntary Elections'!C70)</f>
        <v/>
      </c>
      <c r="C76" s="357" t="str">
        <f>IF('Voluntary Elections'!D70="","",'Voluntary Elections'!D70)</f>
        <v/>
      </c>
      <c r="D76" s="269" t="str">
        <f>IF(B76="","",'Voluntary Elections'!B70)</f>
        <v/>
      </c>
      <c r="E76" s="270" t="str">
        <f>IF(B76="","",calculations!V45)</f>
        <v/>
      </c>
      <c r="F76" s="271" t="str">
        <f>IF(B76="","",N(calculations!W45)+N(calculations!X45))</f>
        <v/>
      </c>
      <c r="G76" s="363" t="str">
        <f t="shared" si="0"/>
        <v/>
      </c>
      <c r="H76" s="381" t="str">
        <f>IF(B76="","",IF(N(calculations!L45)+N(calculations!N45)=0,"",N(calculations!L45)+N(calculations!N45)))</f>
        <v/>
      </c>
      <c r="I76" s="384" t="str">
        <f t="shared" si="3"/>
        <v/>
      </c>
      <c r="J76" s="273" t="str">
        <f>IF(B76="","",IF(N(calculations!Q45)=0,"",calculations!Q45))</f>
        <v/>
      </c>
      <c r="K76" s="378" t="str">
        <f>IF(OR(B76="",'Basic Elections'!$C$29&lt;&gt;"Yes"),"","$5,000/$500/$2,000")</f>
        <v/>
      </c>
      <c r="L76" s="272" t="str">
        <f>IF(B76="","",IF(N(calculations!Y45)=0,"",calculations!Y45))</f>
        <v/>
      </c>
      <c r="M76" s="270" t="str">
        <f>IF(OR(B76="",'Voluntary Elections'!G70="",'Voluntary Elections'!G70=0),"",'Voluntary Elections'!G70)</f>
        <v/>
      </c>
      <c r="N76" s="272" t="str">
        <f>IF(OR(B76="",M76=""),"",N(M76)*IFERROR(INDEX('voluntary life sheet'!$C$3:$M$3,1,MATCH(N('Voluntary Elections'!E70),{0,30,35,40,45,50,55,60,65,70,75},1)),0)/1000)</f>
        <v/>
      </c>
      <c r="O76" s="270" t="str">
        <f>IF(OR(B76="",'Voluntary Elections'!H70="",'Voluntary Elections'!H70=0),"",'Voluntary Elections'!H70)</f>
        <v/>
      </c>
      <c r="P76" s="370" t="str">
        <f>IF(OR(B76="",O76=""),"",N(O76)*IFERROR(INDEX('voluntary life sheet'!$C$3:$M$3,1,MATCH(N('Voluntary Elections'!E70),{0,30,35,40,45,50,55,60,65,70,75},1)),0)/1000)</f>
        <v/>
      </c>
      <c r="Q76" s="371" t="str">
        <f>IF(OR(B76="",'Voluntary Elections'!I70="",'Voluntary Elections'!I70=0),"",'Voluntary Elections'!I70)</f>
        <v/>
      </c>
      <c r="R76" s="273" t="str">
        <f>IF(OR(B76="",Q76=""),"",'voluntary life'!$C$42)</f>
        <v/>
      </c>
      <c r="S76" s="376" t="str">
        <f t="shared" si="2"/>
        <v/>
      </c>
      <c r="T76" s="267"/>
      <c r="U76" s="268"/>
      <c r="V76" s="268"/>
      <c r="W76" s="106"/>
      <c r="X76" s="106"/>
      <c r="Y76" s="106"/>
      <c r="Z76" s="106"/>
    </row>
    <row r="77" spans="2:26" s="48" customFormat="1" x14ac:dyDescent="0.3">
      <c r="B77" s="358" t="str">
        <f>IF('Voluntary Elections'!C71="","",'Voluntary Elections'!C71)</f>
        <v/>
      </c>
      <c r="C77" s="358" t="str">
        <f>IF('Voluntary Elections'!D71="","",'Voluntary Elections'!D71)</f>
        <v/>
      </c>
      <c r="D77" s="274" t="str">
        <f>IF(B77="","",'Voluntary Elections'!B71)</f>
        <v/>
      </c>
      <c r="E77" s="275" t="str">
        <f>IF(B77="","",calculations!V46)</f>
        <v/>
      </c>
      <c r="F77" s="276" t="str">
        <f>IF(B77="","",N(calculations!W46)+N(calculations!X46))</f>
        <v/>
      </c>
      <c r="G77" s="364" t="str">
        <f t="shared" si="0"/>
        <v/>
      </c>
      <c r="H77" s="382" t="str">
        <f>IF(B77="","",IF(N(calculations!L46)+N(calculations!N46)=0,"",N(calculations!L46)+N(calculations!N46)))</f>
        <v/>
      </c>
      <c r="I77" s="385" t="str">
        <f t="shared" si="3"/>
        <v/>
      </c>
      <c r="J77" s="278" t="str">
        <f>IF(B77="","",IF(N(calculations!Q46)=0,"",calculations!Q46))</f>
        <v/>
      </c>
      <c r="K77" s="379" t="str">
        <f>IF(OR(B77="",'Basic Elections'!$C$29&lt;&gt;"Yes"),"","$5,000/$500/$2,000")</f>
        <v/>
      </c>
      <c r="L77" s="277" t="str">
        <f>IF(B77="","",IF(N(calculations!Y46)=0,"",calculations!Y46))</f>
        <v/>
      </c>
      <c r="M77" s="275" t="str">
        <f>IF(OR(B77="",'Voluntary Elections'!G71="",'Voluntary Elections'!G71=0),"",'Voluntary Elections'!G71)</f>
        <v/>
      </c>
      <c r="N77" s="277" t="str">
        <f>IF(OR(B77="",M77=""),"",N(M77)*IFERROR(INDEX('voluntary life sheet'!$C$3:$M$3,1,MATCH(N('Voluntary Elections'!E71),{0,30,35,40,45,50,55,60,65,70,75},1)),0)/1000)</f>
        <v/>
      </c>
      <c r="O77" s="275" t="str">
        <f>IF(OR(B77="",'Voluntary Elections'!H71="",'Voluntary Elections'!H71=0),"",'Voluntary Elections'!H71)</f>
        <v/>
      </c>
      <c r="P77" s="372" t="str">
        <f>IF(OR(B77="",O77=""),"",N(O77)*IFERROR(INDEX('voluntary life sheet'!$C$3:$M$3,1,MATCH(N('Voluntary Elections'!E71),{0,30,35,40,45,50,55,60,65,70,75},1)),0)/1000)</f>
        <v/>
      </c>
      <c r="Q77" s="373" t="str">
        <f>IF(OR(B77="",'Voluntary Elections'!I71="",'Voluntary Elections'!I71=0),"",'Voluntary Elections'!I71)</f>
        <v/>
      </c>
      <c r="R77" s="278" t="str">
        <f>IF(OR(B77="",Q77=""),"",'voluntary life'!$C$42)</f>
        <v/>
      </c>
      <c r="S77" s="377" t="str">
        <f t="shared" si="2"/>
        <v/>
      </c>
      <c r="T77" s="267"/>
      <c r="U77" s="268"/>
      <c r="V77" s="268"/>
      <c r="W77" s="106"/>
      <c r="X77" s="106"/>
      <c r="Y77" s="106"/>
      <c r="Z77" s="106"/>
    </row>
    <row r="78" spans="2:26" s="48" customFormat="1" x14ac:dyDescent="0.3">
      <c r="B78" s="357" t="str">
        <f>IF('Voluntary Elections'!C72="","",'Voluntary Elections'!C72)</f>
        <v/>
      </c>
      <c r="C78" s="357" t="str">
        <f>IF('Voluntary Elections'!D72="","",'Voluntary Elections'!D72)</f>
        <v/>
      </c>
      <c r="D78" s="269" t="str">
        <f>IF(B78="","",'Voluntary Elections'!B72)</f>
        <v/>
      </c>
      <c r="E78" s="270" t="str">
        <f>IF(B78="","",calculations!V47)</f>
        <v/>
      </c>
      <c r="F78" s="271" t="str">
        <f>IF(B78="","",N(calculations!W47)+N(calculations!X47))</f>
        <v/>
      </c>
      <c r="G78" s="363" t="str">
        <f t="shared" si="0"/>
        <v/>
      </c>
      <c r="H78" s="381" t="str">
        <f>IF(B78="","",IF(N(calculations!L47)+N(calculations!N47)=0,"",N(calculations!L47)+N(calculations!N47)))</f>
        <v/>
      </c>
      <c r="I78" s="384" t="str">
        <f t="shared" si="3"/>
        <v/>
      </c>
      <c r="J78" s="273" t="str">
        <f>IF(B78="","",IF(N(calculations!Q47)=0,"",calculations!Q47))</f>
        <v/>
      </c>
      <c r="K78" s="378" t="str">
        <f>IF(OR(B78="",'Basic Elections'!$C$29&lt;&gt;"Yes"),"","$5,000/$500/$2,000")</f>
        <v/>
      </c>
      <c r="L78" s="272" t="str">
        <f>IF(B78="","",IF(N(calculations!Y47)=0,"",calculations!Y47))</f>
        <v/>
      </c>
      <c r="M78" s="270" t="str">
        <f>IF(OR(B78="",'Voluntary Elections'!G72="",'Voluntary Elections'!G72=0),"",'Voluntary Elections'!G72)</f>
        <v/>
      </c>
      <c r="N78" s="272" t="str">
        <f>IF(OR(B78="",M78=""),"",N(M78)*IFERROR(INDEX('voluntary life sheet'!$C$3:$M$3,1,MATCH(N('Voluntary Elections'!E72),{0,30,35,40,45,50,55,60,65,70,75},1)),0)/1000)</f>
        <v/>
      </c>
      <c r="O78" s="270" t="str">
        <f>IF(OR(B78="",'Voluntary Elections'!H72="",'Voluntary Elections'!H72=0),"",'Voluntary Elections'!H72)</f>
        <v/>
      </c>
      <c r="P78" s="370" t="str">
        <f>IF(OR(B78="",O78=""),"",N(O78)*IFERROR(INDEX('voluntary life sheet'!$C$3:$M$3,1,MATCH(N('Voluntary Elections'!E72),{0,30,35,40,45,50,55,60,65,70,75},1)),0)/1000)</f>
        <v/>
      </c>
      <c r="Q78" s="371" t="str">
        <f>IF(OR(B78="",'Voluntary Elections'!I72="",'Voluntary Elections'!I72=0),"",'Voluntary Elections'!I72)</f>
        <v/>
      </c>
      <c r="R78" s="273" t="str">
        <f>IF(OR(B78="",Q78=""),"",'voluntary life'!$C$42)</f>
        <v/>
      </c>
      <c r="S78" s="376" t="str">
        <f t="shared" si="2"/>
        <v/>
      </c>
      <c r="T78" s="267"/>
      <c r="U78" s="268"/>
      <c r="V78" s="268"/>
      <c r="W78" s="106"/>
      <c r="X78" s="106"/>
      <c r="Y78" s="106"/>
      <c r="Z78" s="106"/>
    </row>
    <row r="79" spans="2:26" s="48" customFormat="1" x14ac:dyDescent="0.3">
      <c r="B79" s="358" t="str">
        <f>IF('Voluntary Elections'!C73="","",'Voluntary Elections'!C73)</f>
        <v/>
      </c>
      <c r="C79" s="358" t="str">
        <f>IF('Voluntary Elections'!D73="","",'Voluntary Elections'!D73)</f>
        <v/>
      </c>
      <c r="D79" s="274" t="str">
        <f>IF(B79="","",'Voluntary Elections'!B73)</f>
        <v/>
      </c>
      <c r="E79" s="275" t="str">
        <f>IF(B79="","",calculations!V48)</f>
        <v/>
      </c>
      <c r="F79" s="276" t="str">
        <f>IF(B79="","",N(calculations!W48)+N(calculations!X48))</f>
        <v/>
      </c>
      <c r="G79" s="364" t="str">
        <f t="shared" si="0"/>
        <v/>
      </c>
      <c r="H79" s="382" t="str">
        <f>IF(B79="","",IF(N(calculations!L48)+N(calculations!N48)=0,"",N(calculations!L48)+N(calculations!N48)))</f>
        <v/>
      </c>
      <c r="I79" s="385" t="str">
        <f t="shared" si="3"/>
        <v/>
      </c>
      <c r="J79" s="278" t="str">
        <f>IF(B79="","",IF(N(calculations!Q48)=0,"",calculations!Q48))</f>
        <v/>
      </c>
      <c r="K79" s="379" t="str">
        <f>IF(OR(B79="",'Basic Elections'!$C$29&lt;&gt;"Yes"),"","$5,000/$500/$2,000")</f>
        <v/>
      </c>
      <c r="L79" s="277" t="str">
        <f>IF(B79="","",IF(N(calculations!Y48)=0,"",calculations!Y48))</f>
        <v/>
      </c>
      <c r="M79" s="275" t="str">
        <f>IF(OR(B79="",'Voluntary Elections'!G73="",'Voluntary Elections'!G73=0),"",'Voluntary Elections'!G73)</f>
        <v/>
      </c>
      <c r="N79" s="277" t="str">
        <f>IF(OR(B79="",M79=""),"",N(M79)*IFERROR(INDEX('voluntary life sheet'!$C$3:$M$3,1,MATCH(N('Voluntary Elections'!E73),{0,30,35,40,45,50,55,60,65,70,75},1)),0)/1000)</f>
        <v/>
      </c>
      <c r="O79" s="275" t="str">
        <f>IF(OR(B79="",'Voluntary Elections'!H73="",'Voluntary Elections'!H73=0),"",'Voluntary Elections'!H73)</f>
        <v/>
      </c>
      <c r="P79" s="372" t="str">
        <f>IF(OR(B79="",O79=""),"",N(O79)*IFERROR(INDEX('voluntary life sheet'!$C$3:$M$3,1,MATCH(N('Voluntary Elections'!E73),{0,30,35,40,45,50,55,60,65,70,75},1)),0)/1000)</f>
        <v/>
      </c>
      <c r="Q79" s="373" t="str">
        <f>IF(OR(B79="",'Voluntary Elections'!I73="",'Voluntary Elections'!I73=0),"",'Voluntary Elections'!I73)</f>
        <v/>
      </c>
      <c r="R79" s="278" t="str">
        <f>IF(OR(B79="",Q79=""),"",'voluntary life'!$C$42)</f>
        <v/>
      </c>
      <c r="S79" s="377" t="str">
        <f t="shared" si="2"/>
        <v/>
      </c>
      <c r="T79" s="267"/>
      <c r="U79" s="268"/>
      <c r="V79" s="268"/>
      <c r="W79" s="106"/>
      <c r="X79" s="106"/>
      <c r="Y79" s="106"/>
      <c r="Z79" s="106"/>
    </row>
    <row r="80" spans="2:26" s="48" customFormat="1" x14ac:dyDescent="0.3">
      <c r="B80" s="357" t="str">
        <f>IF('Voluntary Elections'!C74="","",'Voluntary Elections'!C74)</f>
        <v/>
      </c>
      <c r="C80" s="357" t="str">
        <f>IF('Voluntary Elections'!D74="","",'Voluntary Elections'!D74)</f>
        <v/>
      </c>
      <c r="D80" s="269" t="str">
        <f>IF(B80="","",'Voluntary Elections'!B74)</f>
        <v/>
      </c>
      <c r="E80" s="270" t="str">
        <f>IF(B80="","",calculations!V49)</f>
        <v/>
      </c>
      <c r="F80" s="271" t="str">
        <f>IF(B80="","",N(calculations!W49)+N(calculations!X49))</f>
        <v/>
      </c>
      <c r="G80" s="363" t="str">
        <f t="shared" si="0"/>
        <v/>
      </c>
      <c r="H80" s="381" t="str">
        <f>IF(B80="","",IF(N(calculations!L49)+N(calculations!N49)=0,"",N(calculations!L49)+N(calculations!N49)))</f>
        <v/>
      </c>
      <c r="I80" s="384" t="str">
        <f t="shared" si="3"/>
        <v/>
      </c>
      <c r="J80" s="273" t="str">
        <f>IF(B80="","",IF(N(calculations!Q49)=0,"",calculations!Q49))</f>
        <v/>
      </c>
      <c r="K80" s="378" t="str">
        <f>IF(OR(B80="",'Basic Elections'!$C$29&lt;&gt;"Yes"),"","$5,000/$500/$2,000")</f>
        <v/>
      </c>
      <c r="L80" s="272" t="str">
        <f>IF(B80="","",IF(N(calculations!Y49)=0,"",calculations!Y49))</f>
        <v/>
      </c>
      <c r="M80" s="270" t="str">
        <f>IF(OR(B80="",'Voluntary Elections'!G74="",'Voluntary Elections'!G74=0),"",'Voluntary Elections'!G74)</f>
        <v/>
      </c>
      <c r="N80" s="272" t="str">
        <f>IF(OR(B80="",M80=""),"",N(M80)*IFERROR(INDEX('voluntary life sheet'!$C$3:$M$3,1,MATCH(N('Voluntary Elections'!E74),{0,30,35,40,45,50,55,60,65,70,75},1)),0)/1000)</f>
        <v/>
      </c>
      <c r="O80" s="270" t="str">
        <f>IF(OR(B80="",'Voluntary Elections'!H74="",'Voluntary Elections'!H74=0),"",'Voluntary Elections'!H74)</f>
        <v/>
      </c>
      <c r="P80" s="370" t="str">
        <f>IF(OR(B80="",O80=""),"",N(O80)*IFERROR(INDEX('voluntary life sheet'!$C$3:$M$3,1,MATCH(N('Voluntary Elections'!E74),{0,30,35,40,45,50,55,60,65,70,75},1)),0)/1000)</f>
        <v/>
      </c>
      <c r="Q80" s="371" t="str">
        <f>IF(OR(B80="",'Voluntary Elections'!I74="",'Voluntary Elections'!I74=0),"",'Voluntary Elections'!I74)</f>
        <v/>
      </c>
      <c r="R80" s="273" t="str">
        <f>IF(OR(B80="",Q80=""),"",'voluntary life'!$C$42)</f>
        <v/>
      </c>
      <c r="S80" s="376" t="str">
        <f t="shared" si="2"/>
        <v/>
      </c>
      <c r="T80" s="267"/>
      <c r="U80" s="268"/>
      <c r="V80" s="268"/>
      <c r="W80" s="106"/>
      <c r="X80" s="106"/>
      <c r="Y80" s="106"/>
      <c r="Z80" s="106"/>
    </row>
    <row r="81" spans="2:26" s="48" customFormat="1" x14ac:dyDescent="0.3">
      <c r="B81" s="358" t="str">
        <f>IF('Voluntary Elections'!C75="","",'Voluntary Elections'!C75)</f>
        <v/>
      </c>
      <c r="C81" s="358" t="str">
        <f>IF('Voluntary Elections'!D75="","",'Voluntary Elections'!D75)</f>
        <v/>
      </c>
      <c r="D81" s="274" t="str">
        <f>IF(B81="","",'Voluntary Elections'!B75)</f>
        <v/>
      </c>
      <c r="E81" s="275" t="str">
        <f>IF(B81="","",calculations!V50)</f>
        <v/>
      </c>
      <c r="F81" s="276" t="str">
        <f>IF(B81="","",N(calculations!W50)+N(calculations!X50))</f>
        <v/>
      </c>
      <c r="G81" s="364" t="str">
        <f t="shared" si="0"/>
        <v/>
      </c>
      <c r="H81" s="382" t="str">
        <f>IF(B81="","",IF(N(calculations!L50)+N(calculations!N50)=0,"",N(calculations!L50)+N(calculations!N50)))</f>
        <v/>
      </c>
      <c r="I81" s="385" t="str">
        <f t="shared" si="3"/>
        <v/>
      </c>
      <c r="J81" s="278" t="str">
        <f>IF(B81="","",IF(N(calculations!Q50)=0,"",calculations!Q50))</f>
        <v/>
      </c>
      <c r="K81" s="379" t="str">
        <f>IF(OR(B81="",'Basic Elections'!$C$29&lt;&gt;"Yes"),"","$5,000/$500/$2,000")</f>
        <v/>
      </c>
      <c r="L81" s="277" t="str">
        <f>IF(B81="","",IF(N(calculations!Y50)=0,"",calculations!Y50))</f>
        <v/>
      </c>
      <c r="M81" s="275" t="str">
        <f>IF(OR(B81="",'Voluntary Elections'!G75="",'Voluntary Elections'!G75=0),"",'Voluntary Elections'!G75)</f>
        <v/>
      </c>
      <c r="N81" s="277" t="str">
        <f>IF(OR(B81="",M81=""),"",N(M81)*IFERROR(INDEX('voluntary life sheet'!$C$3:$M$3,1,MATCH(N('Voluntary Elections'!E75),{0,30,35,40,45,50,55,60,65,70,75},1)),0)/1000)</f>
        <v/>
      </c>
      <c r="O81" s="275" t="str">
        <f>IF(OR(B81="",'Voluntary Elections'!H75="",'Voluntary Elections'!H75=0),"",'Voluntary Elections'!H75)</f>
        <v/>
      </c>
      <c r="P81" s="372" t="str">
        <f>IF(OR(B81="",O81=""),"",N(O81)*IFERROR(INDEX('voluntary life sheet'!$C$3:$M$3,1,MATCH(N('Voluntary Elections'!E75),{0,30,35,40,45,50,55,60,65,70,75},1)),0)/1000)</f>
        <v/>
      </c>
      <c r="Q81" s="373" t="str">
        <f>IF(OR(B81="",'Voluntary Elections'!I75="",'Voluntary Elections'!I75=0),"",'Voluntary Elections'!I75)</f>
        <v/>
      </c>
      <c r="R81" s="278" t="str">
        <f>IF(OR(B81="",Q81=""),"",'voluntary life'!$C$42)</f>
        <v/>
      </c>
      <c r="S81" s="377" t="str">
        <f t="shared" si="2"/>
        <v/>
      </c>
      <c r="T81" s="267"/>
      <c r="U81" s="268"/>
      <c r="V81" s="268"/>
      <c r="W81" s="106"/>
      <c r="X81" s="106"/>
      <c r="Y81" s="106"/>
      <c r="Z81" s="106"/>
    </row>
    <row r="82" spans="2:26" s="48" customFormat="1" x14ac:dyDescent="0.3">
      <c r="B82" s="357" t="str">
        <f>IF('Voluntary Elections'!C76="","",'Voluntary Elections'!C76)</f>
        <v/>
      </c>
      <c r="C82" s="357" t="str">
        <f>IF('Voluntary Elections'!D76="","",'Voluntary Elections'!D76)</f>
        <v/>
      </c>
      <c r="D82" s="269" t="str">
        <f>IF(B82="","",'Voluntary Elections'!B76)</f>
        <v/>
      </c>
      <c r="E82" s="270" t="str">
        <f>IF(B82="","",calculations!V51)</f>
        <v/>
      </c>
      <c r="F82" s="271" t="str">
        <f>IF(B82="","",N(calculations!W51)+N(calculations!X51))</f>
        <v/>
      </c>
      <c r="G82" s="363" t="str">
        <f t="shared" si="0"/>
        <v/>
      </c>
      <c r="H82" s="381" t="str">
        <f>IF(B82="","",IF(N(calculations!L51)+N(calculations!N51)=0,"",N(calculations!L51)+N(calculations!N51)))</f>
        <v/>
      </c>
      <c r="I82" s="384" t="str">
        <f t="shared" si="3"/>
        <v/>
      </c>
      <c r="J82" s="273" t="str">
        <f>IF(B82="","",IF(N(calculations!Q51)=0,"",calculations!Q51))</f>
        <v/>
      </c>
      <c r="K82" s="378" t="str">
        <f>IF(OR(B82="",'Basic Elections'!$C$29&lt;&gt;"Yes"),"","$5,000/$500/$2,000")</f>
        <v/>
      </c>
      <c r="L82" s="272" t="str">
        <f>IF(B82="","",IF(N(calculations!Y51)=0,"",calculations!Y51))</f>
        <v/>
      </c>
      <c r="M82" s="270" t="str">
        <f>IF(OR(B82="",'Voluntary Elections'!G76="",'Voluntary Elections'!G76=0),"",'Voluntary Elections'!G76)</f>
        <v/>
      </c>
      <c r="N82" s="272" t="str">
        <f>IF(OR(B82="",M82=""),"",N(M82)*IFERROR(INDEX('voluntary life sheet'!$C$3:$M$3,1,MATCH(N('Voluntary Elections'!E76),{0,30,35,40,45,50,55,60,65,70,75},1)),0)/1000)</f>
        <v/>
      </c>
      <c r="O82" s="270" t="str">
        <f>IF(OR(B82="",'Voluntary Elections'!H76="",'Voluntary Elections'!H76=0),"",'Voluntary Elections'!H76)</f>
        <v/>
      </c>
      <c r="P82" s="370" t="str">
        <f>IF(OR(B82="",O82=""),"",N(O82)*IFERROR(INDEX('voluntary life sheet'!$C$3:$M$3,1,MATCH(N('Voluntary Elections'!E76),{0,30,35,40,45,50,55,60,65,70,75},1)),0)/1000)</f>
        <v/>
      </c>
      <c r="Q82" s="371" t="str">
        <f>IF(OR(B82="",'Voluntary Elections'!I76="",'Voluntary Elections'!I76=0),"",'Voluntary Elections'!I76)</f>
        <v/>
      </c>
      <c r="R82" s="273" t="str">
        <f>IF(OR(B82="",Q82=""),"",'voluntary life'!$C$42)</f>
        <v/>
      </c>
      <c r="S82" s="376" t="str">
        <f t="shared" si="2"/>
        <v/>
      </c>
      <c r="T82" s="267"/>
      <c r="U82" s="268"/>
      <c r="V82" s="268"/>
      <c r="W82" s="106"/>
      <c r="X82" s="106"/>
      <c r="Y82" s="106"/>
      <c r="Z82" s="106"/>
    </row>
    <row r="83" spans="2:26" s="48" customFormat="1" x14ac:dyDescent="0.3">
      <c r="B83" s="358" t="str">
        <f>IF('Voluntary Elections'!C77="","",'Voluntary Elections'!C77)</f>
        <v/>
      </c>
      <c r="C83" s="358" t="str">
        <f>IF('Voluntary Elections'!D77="","",'Voluntary Elections'!D77)</f>
        <v/>
      </c>
      <c r="D83" s="274" t="str">
        <f>IF(B83="","",'Voluntary Elections'!B77)</f>
        <v/>
      </c>
      <c r="E83" s="275" t="str">
        <f>IF(B83="","",calculations!V52)</f>
        <v/>
      </c>
      <c r="F83" s="276" t="str">
        <f>IF(B83="","",N(calculations!W52)+N(calculations!X52))</f>
        <v/>
      </c>
      <c r="G83" s="364" t="str">
        <f t="shared" si="0"/>
        <v/>
      </c>
      <c r="H83" s="382" t="str">
        <f>IF(B83="","",IF(N(calculations!L52)+N(calculations!N52)=0,"",N(calculations!L52)+N(calculations!N52)))</f>
        <v/>
      </c>
      <c r="I83" s="385" t="str">
        <f t="shared" si="3"/>
        <v/>
      </c>
      <c r="J83" s="278" t="str">
        <f>IF(B83="","",IF(N(calculations!Q52)=0,"",calculations!Q52))</f>
        <v/>
      </c>
      <c r="K83" s="379" t="str">
        <f>IF(OR(B83="",'Basic Elections'!$C$29&lt;&gt;"Yes"),"","$5,000/$500/$2,000")</f>
        <v/>
      </c>
      <c r="L83" s="277" t="str">
        <f>IF(B83="","",IF(N(calculations!Y52)=0,"",calculations!Y52))</f>
        <v/>
      </c>
      <c r="M83" s="275" t="str">
        <f>IF(OR(B83="",'Voluntary Elections'!G77="",'Voluntary Elections'!G77=0),"",'Voluntary Elections'!G77)</f>
        <v/>
      </c>
      <c r="N83" s="277" t="str">
        <f>IF(OR(B83="",M83=""),"",N(M83)*IFERROR(INDEX('voluntary life sheet'!$C$3:$M$3,1,MATCH(N('Voluntary Elections'!E77),{0,30,35,40,45,50,55,60,65,70,75},1)),0)/1000)</f>
        <v/>
      </c>
      <c r="O83" s="275" t="str">
        <f>IF(OR(B83="",'Voluntary Elections'!H77="",'Voluntary Elections'!H77=0),"",'Voluntary Elections'!H77)</f>
        <v/>
      </c>
      <c r="P83" s="372" t="str">
        <f>IF(OR(B83="",O83=""),"",N(O83)*IFERROR(INDEX('voluntary life sheet'!$C$3:$M$3,1,MATCH(N('Voluntary Elections'!E77),{0,30,35,40,45,50,55,60,65,70,75},1)),0)/1000)</f>
        <v/>
      </c>
      <c r="Q83" s="373" t="str">
        <f>IF(OR(B83="",'Voluntary Elections'!I77="",'Voluntary Elections'!I77=0),"",'Voluntary Elections'!I77)</f>
        <v/>
      </c>
      <c r="R83" s="278" t="str">
        <f>IF(OR(B83="",Q83=""),"",'voluntary life'!$C$42)</f>
        <v/>
      </c>
      <c r="S83" s="377" t="str">
        <f t="shared" si="2"/>
        <v/>
      </c>
      <c r="T83" s="267"/>
      <c r="U83" s="268"/>
      <c r="V83" s="268"/>
      <c r="W83" s="106"/>
      <c r="X83" s="106"/>
      <c r="Y83" s="106"/>
      <c r="Z83" s="106"/>
    </row>
    <row r="84" spans="2:26" s="48" customFormat="1" x14ac:dyDescent="0.3">
      <c r="B84" s="357" t="str">
        <f>IF('Voluntary Elections'!C78="","",'Voluntary Elections'!C78)</f>
        <v/>
      </c>
      <c r="C84" s="357" t="str">
        <f>IF('Voluntary Elections'!D78="","",'Voluntary Elections'!D78)</f>
        <v/>
      </c>
      <c r="D84" s="269" t="str">
        <f>IF(B84="","",'Voluntary Elections'!B78)</f>
        <v/>
      </c>
      <c r="E84" s="270" t="str">
        <f>IF(B84="","",calculations!V53)</f>
        <v/>
      </c>
      <c r="F84" s="271" t="str">
        <f>IF(B84="","",N(calculations!W53)+N(calculations!X53))</f>
        <v/>
      </c>
      <c r="G84" s="363" t="str">
        <f t="shared" si="0"/>
        <v/>
      </c>
      <c r="H84" s="381" t="str">
        <f>IF(B84="","",IF(N(calculations!L53)+N(calculations!N53)=0,"",N(calculations!L53)+N(calculations!N53)))</f>
        <v/>
      </c>
      <c r="I84" s="384" t="str">
        <f t="shared" si="3"/>
        <v/>
      </c>
      <c r="J84" s="273" t="str">
        <f>IF(B84="","",IF(N(calculations!Q53)=0,"",calculations!Q53))</f>
        <v/>
      </c>
      <c r="K84" s="378" t="str">
        <f>IF(OR(B84="",'Basic Elections'!$C$29&lt;&gt;"Yes"),"","$5,000/$500/$2,000")</f>
        <v/>
      </c>
      <c r="L84" s="272" t="str">
        <f>IF(B84="","",IF(N(calculations!Y53)=0,"",calculations!Y53))</f>
        <v/>
      </c>
      <c r="M84" s="270" t="str">
        <f>IF(OR(B84="",'Voluntary Elections'!G78="",'Voluntary Elections'!G78=0),"",'Voluntary Elections'!G78)</f>
        <v/>
      </c>
      <c r="N84" s="272" t="str">
        <f>IF(OR(B84="",M84=""),"",N(M84)*IFERROR(INDEX('voluntary life sheet'!$C$3:$M$3,1,MATCH(N('Voluntary Elections'!E78),{0,30,35,40,45,50,55,60,65,70,75},1)),0)/1000)</f>
        <v/>
      </c>
      <c r="O84" s="270" t="str">
        <f>IF(OR(B84="",'Voluntary Elections'!H78="",'Voluntary Elections'!H78=0),"",'Voluntary Elections'!H78)</f>
        <v/>
      </c>
      <c r="P84" s="370" t="str">
        <f>IF(OR(B84="",O84=""),"",N(O84)*IFERROR(INDEX('voluntary life sheet'!$C$3:$M$3,1,MATCH(N('Voluntary Elections'!E78),{0,30,35,40,45,50,55,60,65,70,75},1)),0)/1000)</f>
        <v/>
      </c>
      <c r="Q84" s="371" t="str">
        <f>IF(OR(B84="",'Voluntary Elections'!I78="",'Voluntary Elections'!I78=0),"",'Voluntary Elections'!I78)</f>
        <v/>
      </c>
      <c r="R84" s="273" t="str">
        <f>IF(OR(B84="",Q84=""),"",'voluntary life'!$C$42)</f>
        <v/>
      </c>
      <c r="S84" s="376" t="str">
        <f t="shared" si="2"/>
        <v/>
      </c>
      <c r="T84" s="267"/>
      <c r="U84" s="268"/>
      <c r="V84" s="268"/>
      <c r="W84" s="106"/>
      <c r="X84" s="106"/>
      <c r="Y84" s="106"/>
      <c r="Z84" s="106"/>
    </row>
    <row r="85" spans="2:26" s="48" customFormat="1" x14ac:dyDescent="0.3">
      <c r="B85" s="358" t="str">
        <f>IF('Voluntary Elections'!C79="","",'Voluntary Elections'!C79)</f>
        <v/>
      </c>
      <c r="C85" s="358" t="str">
        <f>IF('Voluntary Elections'!D79="","",'Voluntary Elections'!D79)</f>
        <v/>
      </c>
      <c r="D85" s="274" t="str">
        <f>IF(B85="","",'Voluntary Elections'!B79)</f>
        <v/>
      </c>
      <c r="E85" s="275" t="str">
        <f>IF(B85="","",calculations!V54)</f>
        <v/>
      </c>
      <c r="F85" s="276" t="str">
        <f>IF(B85="","",N(calculations!W54)+N(calculations!X54))</f>
        <v/>
      </c>
      <c r="G85" s="364" t="str">
        <f t="shared" si="0"/>
        <v/>
      </c>
      <c r="H85" s="382" t="str">
        <f>IF(B85="","",IF(N(calculations!L54)+N(calculations!N54)=0,"",N(calculations!L54)+N(calculations!N54)))</f>
        <v/>
      </c>
      <c r="I85" s="385" t="str">
        <f t="shared" si="3"/>
        <v/>
      </c>
      <c r="J85" s="278" t="str">
        <f>IF(B85="","",IF(N(calculations!Q54)=0,"",calculations!Q54))</f>
        <v/>
      </c>
      <c r="K85" s="379" t="str">
        <f>IF(OR(B85="",'Basic Elections'!$C$29&lt;&gt;"Yes"),"","$5,000/$500/$2,000")</f>
        <v/>
      </c>
      <c r="L85" s="277" t="str">
        <f>IF(B85="","",IF(N(calculations!Y54)=0,"",calculations!Y54))</f>
        <v/>
      </c>
      <c r="M85" s="275" t="str">
        <f>IF(OR(B85="",'Voluntary Elections'!G79="",'Voluntary Elections'!G79=0),"",'Voluntary Elections'!G79)</f>
        <v/>
      </c>
      <c r="N85" s="277" t="str">
        <f>IF(OR(B85="",M85=""),"",N(M85)*IFERROR(INDEX('voluntary life sheet'!$C$3:$M$3,1,MATCH(N('Voluntary Elections'!E79),{0,30,35,40,45,50,55,60,65,70,75},1)),0)/1000)</f>
        <v/>
      </c>
      <c r="O85" s="275" t="str">
        <f>IF(OR(B85="",'Voluntary Elections'!H79="",'Voluntary Elections'!H79=0),"",'Voluntary Elections'!H79)</f>
        <v/>
      </c>
      <c r="P85" s="372" t="str">
        <f>IF(OR(B85="",O85=""),"",N(O85)*IFERROR(INDEX('voluntary life sheet'!$C$3:$M$3,1,MATCH(N('Voluntary Elections'!E79),{0,30,35,40,45,50,55,60,65,70,75},1)),0)/1000)</f>
        <v/>
      </c>
      <c r="Q85" s="373" t="str">
        <f>IF(OR(B85="",'Voluntary Elections'!I79="",'Voluntary Elections'!I79=0),"",'Voluntary Elections'!I79)</f>
        <v/>
      </c>
      <c r="R85" s="278" t="str">
        <f>IF(OR(B85="",Q85=""),"",'voluntary life'!$C$42)</f>
        <v/>
      </c>
      <c r="S85" s="377" t="str">
        <f t="shared" si="2"/>
        <v/>
      </c>
      <c r="T85" s="267"/>
      <c r="U85" s="268"/>
      <c r="V85" s="268"/>
      <c r="W85" s="106"/>
      <c r="X85" s="106"/>
      <c r="Y85" s="106"/>
      <c r="Z85" s="106"/>
    </row>
    <row r="86" spans="2:26" s="48" customFormat="1" x14ac:dyDescent="0.3">
      <c r="B86" s="357" t="str">
        <f>IF('Voluntary Elections'!C80="","",'Voluntary Elections'!C80)</f>
        <v/>
      </c>
      <c r="C86" s="357" t="str">
        <f>IF('Voluntary Elections'!D80="","",'Voluntary Elections'!D80)</f>
        <v/>
      </c>
      <c r="D86" s="269" t="str">
        <f>IF(B86="","",'Voluntary Elections'!B80)</f>
        <v/>
      </c>
      <c r="E86" s="270" t="str">
        <f>IF(B86="","",calculations!V55)</f>
        <v/>
      </c>
      <c r="F86" s="271" t="str">
        <f>IF(B86="","",N(calculations!W55)+N(calculations!X55))</f>
        <v/>
      </c>
      <c r="G86" s="363" t="str">
        <f t="shared" si="0"/>
        <v/>
      </c>
      <c r="H86" s="381" t="str">
        <f>IF(B86="","",IF(N(calculations!L55)+N(calculations!N55)=0,"",N(calculations!L55)+N(calculations!N55)))</f>
        <v/>
      </c>
      <c r="I86" s="384" t="str">
        <f t="shared" si="3"/>
        <v/>
      </c>
      <c r="J86" s="273" t="str">
        <f>IF(B86="","",IF(N(calculations!Q55)=0,"",calculations!Q55))</f>
        <v/>
      </c>
      <c r="K86" s="378" t="str">
        <f>IF(OR(B86="",'Basic Elections'!$C$29&lt;&gt;"Yes"),"","$5,000/$500/$2,000")</f>
        <v/>
      </c>
      <c r="L86" s="272" t="str">
        <f>IF(B86="","",IF(N(calculations!Y55)=0,"",calculations!Y55))</f>
        <v/>
      </c>
      <c r="M86" s="270" t="str">
        <f>IF(OR(B86="",'Voluntary Elections'!G80="",'Voluntary Elections'!G80=0),"",'Voluntary Elections'!G80)</f>
        <v/>
      </c>
      <c r="N86" s="272" t="str">
        <f>IF(OR(B86="",M86=""),"",N(M86)*IFERROR(INDEX('voluntary life sheet'!$C$3:$M$3,1,MATCH(N('Voluntary Elections'!E80),{0,30,35,40,45,50,55,60,65,70,75},1)),0)/1000)</f>
        <v/>
      </c>
      <c r="O86" s="270" t="str">
        <f>IF(OR(B86="",'Voluntary Elections'!H80="",'Voluntary Elections'!H80=0),"",'Voluntary Elections'!H80)</f>
        <v/>
      </c>
      <c r="P86" s="370" t="str">
        <f>IF(OR(B86="",O86=""),"",N(O86)*IFERROR(INDEX('voluntary life sheet'!$C$3:$M$3,1,MATCH(N('Voluntary Elections'!E80),{0,30,35,40,45,50,55,60,65,70,75},1)),0)/1000)</f>
        <v/>
      </c>
      <c r="Q86" s="371" t="str">
        <f>IF(OR(B86="",'Voluntary Elections'!I80="",'Voluntary Elections'!I80=0),"",'Voluntary Elections'!I80)</f>
        <v/>
      </c>
      <c r="R86" s="273" t="str">
        <f>IF(OR(B86="",Q86=""),"",'voluntary life'!$C$42)</f>
        <v/>
      </c>
      <c r="S86" s="376" t="str">
        <f t="shared" si="2"/>
        <v/>
      </c>
      <c r="T86" s="267"/>
      <c r="U86" s="268"/>
      <c r="V86" s="268"/>
      <c r="W86" s="106"/>
      <c r="X86" s="106"/>
      <c r="Y86" s="106"/>
      <c r="Z86" s="106"/>
    </row>
    <row r="87" spans="2:26" s="48" customFormat="1" x14ac:dyDescent="0.3">
      <c r="B87" s="358" t="str">
        <f>IF('Voluntary Elections'!C81="","",'Voluntary Elections'!C81)</f>
        <v/>
      </c>
      <c r="C87" s="358" t="str">
        <f>IF('Voluntary Elections'!D81="","",'Voluntary Elections'!D81)</f>
        <v/>
      </c>
      <c r="D87" s="274" t="str">
        <f>IF(B87="","",'Voluntary Elections'!B81)</f>
        <v/>
      </c>
      <c r="E87" s="275" t="str">
        <f>IF(B87="","",calculations!V56)</f>
        <v/>
      </c>
      <c r="F87" s="276" t="str">
        <f>IF(B87="","",N(calculations!W56)+N(calculations!X56))</f>
        <v/>
      </c>
      <c r="G87" s="364" t="str">
        <f t="shared" si="0"/>
        <v/>
      </c>
      <c r="H87" s="382" t="str">
        <f>IF(B87="","",IF(N(calculations!L56)+N(calculations!N56)=0,"",N(calculations!L56)+N(calculations!N56)))</f>
        <v/>
      </c>
      <c r="I87" s="385" t="str">
        <f t="shared" si="3"/>
        <v/>
      </c>
      <c r="J87" s="278" t="str">
        <f>IF(B87="","",IF(N(calculations!Q56)=0,"",calculations!Q56))</f>
        <v/>
      </c>
      <c r="K87" s="379" t="str">
        <f>IF(OR(B87="",'Basic Elections'!$C$29&lt;&gt;"Yes"),"","$5,000/$500/$2,000")</f>
        <v/>
      </c>
      <c r="L87" s="277" t="str">
        <f>IF(B87="","",IF(N(calculations!Y56)=0,"",calculations!Y56))</f>
        <v/>
      </c>
      <c r="M87" s="275" t="str">
        <f>IF(OR(B87="",'Voluntary Elections'!G81="",'Voluntary Elections'!G81=0),"",'Voluntary Elections'!G81)</f>
        <v/>
      </c>
      <c r="N87" s="277" t="str">
        <f>IF(OR(B87="",M87=""),"",N(M87)*IFERROR(INDEX('voluntary life sheet'!$C$3:$M$3,1,MATCH(N('Voluntary Elections'!E81),{0,30,35,40,45,50,55,60,65,70,75},1)),0)/1000)</f>
        <v/>
      </c>
      <c r="O87" s="275" t="str">
        <f>IF(OR(B87="",'Voluntary Elections'!H81="",'Voluntary Elections'!H81=0),"",'Voluntary Elections'!H81)</f>
        <v/>
      </c>
      <c r="P87" s="372" t="str">
        <f>IF(OR(B87="",O87=""),"",N(O87)*IFERROR(INDEX('voluntary life sheet'!$C$3:$M$3,1,MATCH(N('Voluntary Elections'!E81),{0,30,35,40,45,50,55,60,65,70,75},1)),0)/1000)</f>
        <v/>
      </c>
      <c r="Q87" s="373" t="str">
        <f>IF(OR(B87="",'Voluntary Elections'!I81="",'Voluntary Elections'!I81=0),"",'Voluntary Elections'!I81)</f>
        <v/>
      </c>
      <c r="R87" s="278" t="str">
        <f>IF(OR(B87="",Q87=""),"",'voluntary life'!$C$42)</f>
        <v/>
      </c>
      <c r="S87" s="377" t="str">
        <f t="shared" si="2"/>
        <v/>
      </c>
      <c r="T87" s="267"/>
      <c r="U87" s="268"/>
      <c r="V87" s="268"/>
      <c r="W87" s="106"/>
      <c r="X87" s="106"/>
      <c r="Y87" s="106"/>
      <c r="Z87" s="106"/>
    </row>
    <row r="88" spans="2:26" s="48" customFormat="1" x14ac:dyDescent="0.3">
      <c r="B88" s="357" t="str">
        <f>IF('Voluntary Elections'!C82="","",'Voluntary Elections'!C82)</f>
        <v/>
      </c>
      <c r="C88" s="357" t="str">
        <f>IF('Voluntary Elections'!D82="","",'Voluntary Elections'!D82)</f>
        <v/>
      </c>
      <c r="D88" s="269" t="str">
        <f>IF(B88="","",'Voluntary Elections'!B82)</f>
        <v/>
      </c>
      <c r="E88" s="270" t="str">
        <f>IF(B88="","",calculations!V57)</f>
        <v/>
      </c>
      <c r="F88" s="271" t="str">
        <f>IF(B88="","",N(calculations!W57)+N(calculations!X57))</f>
        <v/>
      </c>
      <c r="G88" s="363" t="str">
        <f t="shared" si="0"/>
        <v/>
      </c>
      <c r="H88" s="381" t="str">
        <f>IF(B88="","",IF(N(calculations!L57)+N(calculations!N57)=0,"",N(calculations!L57)+N(calculations!N57)))</f>
        <v/>
      </c>
      <c r="I88" s="384" t="str">
        <f t="shared" si="3"/>
        <v/>
      </c>
      <c r="J88" s="273" t="str">
        <f>IF(B88="","",IF(N(calculations!Q57)=0,"",calculations!Q57))</f>
        <v/>
      </c>
      <c r="K88" s="378" t="str">
        <f>IF(OR(B88="",'Basic Elections'!$C$29&lt;&gt;"Yes"),"","$5,000/$500/$2,000")</f>
        <v/>
      </c>
      <c r="L88" s="272" t="str">
        <f>IF(B88="","",IF(N(calculations!Y57)=0,"",calculations!Y57))</f>
        <v/>
      </c>
      <c r="M88" s="270" t="str">
        <f>IF(OR(B88="",'Voluntary Elections'!G82="",'Voluntary Elections'!G82=0),"",'Voluntary Elections'!G82)</f>
        <v/>
      </c>
      <c r="N88" s="272" t="str">
        <f>IF(OR(B88="",M88=""),"",N(M88)*IFERROR(INDEX('voluntary life sheet'!$C$3:$M$3,1,MATCH(N('Voluntary Elections'!E82),{0,30,35,40,45,50,55,60,65,70,75},1)),0)/1000)</f>
        <v/>
      </c>
      <c r="O88" s="270" t="str">
        <f>IF(OR(B88="",'Voluntary Elections'!H82="",'Voluntary Elections'!H82=0),"",'Voluntary Elections'!H82)</f>
        <v/>
      </c>
      <c r="P88" s="370" t="str">
        <f>IF(OR(B88="",O88=""),"",N(O88)*IFERROR(INDEX('voluntary life sheet'!$C$3:$M$3,1,MATCH(N('Voluntary Elections'!E82),{0,30,35,40,45,50,55,60,65,70,75},1)),0)/1000)</f>
        <v/>
      </c>
      <c r="Q88" s="371" t="str">
        <f>IF(OR(B88="",'Voluntary Elections'!I82="",'Voluntary Elections'!I82=0),"",'Voluntary Elections'!I82)</f>
        <v/>
      </c>
      <c r="R88" s="273" t="str">
        <f>IF(OR(B88="",Q88=""),"",'voluntary life'!$C$42)</f>
        <v/>
      </c>
      <c r="S88" s="376" t="str">
        <f t="shared" si="2"/>
        <v/>
      </c>
      <c r="T88" s="267"/>
      <c r="U88" s="268"/>
      <c r="V88" s="268"/>
      <c r="W88" s="106"/>
      <c r="X88" s="106"/>
      <c r="Y88" s="106"/>
      <c r="Z88" s="106"/>
    </row>
    <row r="89" spans="2:26" s="48" customFormat="1" x14ac:dyDescent="0.3">
      <c r="B89" s="358" t="str">
        <f>IF('Voluntary Elections'!C83="","",'Voluntary Elections'!C83)</f>
        <v/>
      </c>
      <c r="C89" s="358" t="str">
        <f>IF('Voluntary Elections'!D83="","",'Voluntary Elections'!D83)</f>
        <v/>
      </c>
      <c r="D89" s="274" t="str">
        <f>IF(B89="","",'Voluntary Elections'!B83)</f>
        <v/>
      </c>
      <c r="E89" s="275" t="str">
        <f>IF(B89="","",calculations!V58)</f>
        <v/>
      </c>
      <c r="F89" s="276" t="str">
        <f>IF(B89="","",N(calculations!W58)+N(calculations!X58))</f>
        <v/>
      </c>
      <c r="G89" s="364" t="str">
        <f t="shared" si="0"/>
        <v/>
      </c>
      <c r="H89" s="382" t="str">
        <f>IF(B89="","",IF(N(calculations!L58)+N(calculations!N58)=0,"",N(calculations!L58)+N(calculations!N58)))</f>
        <v/>
      </c>
      <c r="I89" s="385" t="str">
        <f t="shared" si="3"/>
        <v/>
      </c>
      <c r="J89" s="278" t="str">
        <f>IF(B89="","",IF(N(calculations!Q58)=0,"",calculations!Q58))</f>
        <v/>
      </c>
      <c r="K89" s="379" t="str">
        <f>IF(OR(B89="",'Basic Elections'!$C$29&lt;&gt;"Yes"),"","$5,000/$500/$2,000")</f>
        <v/>
      </c>
      <c r="L89" s="277" t="str">
        <f>IF(B89="","",IF(N(calculations!Y58)=0,"",calculations!Y58))</f>
        <v/>
      </c>
      <c r="M89" s="275" t="str">
        <f>IF(OR(B89="",'Voluntary Elections'!G83="",'Voluntary Elections'!G83=0),"",'Voluntary Elections'!G83)</f>
        <v/>
      </c>
      <c r="N89" s="277" t="str">
        <f>IF(OR(B89="",M89=""),"",N(M89)*IFERROR(INDEX('voluntary life sheet'!$C$3:$M$3,1,MATCH(N('Voluntary Elections'!E83),{0,30,35,40,45,50,55,60,65,70,75},1)),0)/1000)</f>
        <v/>
      </c>
      <c r="O89" s="275" t="str">
        <f>IF(OR(B89="",'Voluntary Elections'!H83="",'Voluntary Elections'!H83=0),"",'Voluntary Elections'!H83)</f>
        <v/>
      </c>
      <c r="P89" s="372" t="str">
        <f>IF(OR(B89="",O89=""),"",N(O89)*IFERROR(INDEX('voluntary life sheet'!$C$3:$M$3,1,MATCH(N('Voluntary Elections'!E83),{0,30,35,40,45,50,55,60,65,70,75},1)),0)/1000)</f>
        <v/>
      </c>
      <c r="Q89" s="373" t="str">
        <f>IF(OR(B89="",'Voluntary Elections'!I83="",'Voluntary Elections'!I83=0),"",'Voluntary Elections'!I83)</f>
        <v/>
      </c>
      <c r="R89" s="278" t="str">
        <f>IF(OR(B89="",Q89=""),"",'voluntary life'!$C$42)</f>
        <v/>
      </c>
      <c r="S89" s="377" t="str">
        <f t="shared" si="2"/>
        <v/>
      </c>
      <c r="T89" s="267"/>
      <c r="U89" s="268"/>
      <c r="V89" s="268"/>
      <c r="W89" s="106"/>
      <c r="X89" s="106"/>
      <c r="Y89" s="106"/>
      <c r="Z89" s="106"/>
    </row>
    <row r="90" spans="2:26" s="48" customFormat="1" x14ac:dyDescent="0.3">
      <c r="B90" s="357" t="str">
        <f>IF('Voluntary Elections'!C84="","",'Voluntary Elections'!C84)</f>
        <v/>
      </c>
      <c r="C90" s="357" t="str">
        <f>IF('Voluntary Elections'!D84="","",'Voluntary Elections'!D84)</f>
        <v/>
      </c>
      <c r="D90" s="269" t="str">
        <f>IF(B90="","",'Voluntary Elections'!B84)</f>
        <v/>
      </c>
      <c r="E90" s="270" t="str">
        <f>IF(B90="","",calculations!V59)</f>
        <v/>
      </c>
      <c r="F90" s="271" t="str">
        <f>IF(B90="","",N(calculations!W59)+N(calculations!X59))</f>
        <v/>
      </c>
      <c r="G90" s="363" t="str">
        <f t="shared" si="0"/>
        <v/>
      </c>
      <c r="H90" s="381" t="str">
        <f>IF(B90="","",IF(N(calculations!L59)+N(calculations!N59)=0,"",N(calculations!L59)+N(calculations!N59)))</f>
        <v/>
      </c>
      <c r="I90" s="384" t="str">
        <f t="shared" si="3"/>
        <v/>
      </c>
      <c r="J90" s="273" t="str">
        <f>IF(B90="","",IF(N(calculations!Q59)=0,"",calculations!Q59))</f>
        <v/>
      </c>
      <c r="K90" s="378" t="str">
        <f>IF(OR(B90="",'Basic Elections'!$C$29&lt;&gt;"Yes"),"","$5,000/$500/$2,000")</f>
        <v/>
      </c>
      <c r="L90" s="272" t="str">
        <f>IF(B90="","",IF(N(calculations!Y59)=0,"",calculations!Y59))</f>
        <v/>
      </c>
      <c r="M90" s="270" t="str">
        <f>IF(OR(B90="",'Voluntary Elections'!G84="",'Voluntary Elections'!G84=0),"",'Voluntary Elections'!G84)</f>
        <v/>
      </c>
      <c r="N90" s="272" t="str">
        <f>IF(OR(B90="",M90=""),"",N(M90)*IFERROR(INDEX('voluntary life sheet'!$C$3:$M$3,1,MATCH(N('Voluntary Elections'!E84),{0,30,35,40,45,50,55,60,65,70,75},1)),0)/1000)</f>
        <v/>
      </c>
      <c r="O90" s="270" t="str">
        <f>IF(OR(B90="",'Voluntary Elections'!H84="",'Voluntary Elections'!H84=0),"",'Voluntary Elections'!H84)</f>
        <v/>
      </c>
      <c r="P90" s="370" t="str">
        <f>IF(OR(B90="",O90=""),"",N(O90)*IFERROR(INDEX('voluntary life sheet'!$C$3:$M$3,1,MATCH(N('Voluntary Elections'!E84),{0,30,35,40,45,50,55,60,65,70,75},1)),0)/1000)</f>
        <v/>
      </c>
      <c r="Q90" s="371" t="str">
        <f>IF(OR(B90="",'Voluntary Elections'!I84="",'Voluntary Elections'!I84=0),"",'Voluntary Elections'!I84)</f>
        <v/>
      </c>
      <c r="R90" s="273" t="str">
        <f>IF(OR(B90="",Q90=""),"",'voluntary life'!$C$42)</f>
        <v/>
      </c>
      <c r="S90" s="376" t="str">
        <f t="shared" si="2"/>
        <v/>
      </c>
      <c r="T90" s="267"/>
      <c r="U90" s="268"/>
      <c r="V90" s="268"/>
      <c r="W90" s="106"/>
      <c r="X90" s="106"/>
      <c r="Y90" s="106"/>
      <c r="Z90" s="106"/>
    </row>
    <row r="91" spans="2:26" s="48" customFormat="1" x14ac:dyDescent="0.3">
      <c r="B91" s="358" t="str">
        <f>IF('Voluntary Elections'!C85="","",'Voluntary Elections'!C85)</f>
        <v/>
      </c>
      <c r="C91" s="358" t="str">
        <f>IF('Voluntary Elections'!D85="","",'Voluntary Elections'!D85)</f>
        <v/>
      </c>
      <c r="D91" s="274" t="str">
        <f>IF(B91="","",'Voluntary Elections'!B85)</f>
        <v/>
      </c>
      <c r="E91" s="275" t="str">
        <f>IF(B91="","",calculations!V60)</f>
        <v/>
      </c>
      <c r="F91" s="276" t="str">
        <f>IF(B91="","",N(calculations!W60)+N(calculations!X60))</f>
        <v/>
      </c>
      <c r="G91" s="364" t="str">
        <f t="shared" si="0"/>
        <v/>
      </c>
      <c r="H91" s="382" t="str">
        <f>IF(B91="","",IF(N(calculations!L60)+N(calculations!N60)=0,"",N(calculations!L60)+N(calculations!N60)))</f>
        <v/>
      </c>
      <c r="I91" s="385" t="str">
        <f t="shared" si="3"/>
        <v/>
      </c>
      <c r="J91" s="278" t="str">
        <f>IF(B91="","",IF(N(calculations!Q60)=0,"",calculations!Q60))</f>
        <v/>
      </c>
      <c r="K91" s="379" t="str">
        <f>IF(OR(B91="",'Basic Elections'!$C$29&lt;&gt;"Yes"),"","$5,000/$500/$2,000")</f>
        <v/>
      </c>
      <c r="L91" s="277" t="str">
        <f>IF(B91="","",IF(N(calculations!Y60)=0,"",calculations!Y60))</f>
        <v/>
      </c>
      <c r="M91" s="275" t="str">
        <f>IF(OR(B91="",'Voluntary Elections'!G85="",'Voluntary Elections'!G85=0),"",'Voluntary Elections'!G85)</f>
        <v/>
      </c>
      <c r="N91" s="277" t="str">
        <f>IF(OR(B91="",M91=""),"",N(M91)*IFERROR(INDEX('voluntary life sheet'!$C$3:$M$3,1,MATCH(N('Voluntary Elections'!E85),{0,30,35,40,45,50,55,60,65,70,75},1)),0)/1000)</f>
        <v/>
      </c>
      <c r="O91" s="275" t="str">
        <f>IF(OR(B91="",'Voluntary Elections'!H85="",'Voluntary Elections'!H85=0),"",'Voluntary Elections'!H85)</f>
        <v/>
      </c>
      <c r="P91" s="372" t="str">
        <f>IF(OR(B91="",O91=""),"",N(O91)*IFERROR(INDEX('voluntary life sheet'!$C$3:$M$3,1,MATCH(N('Voluntary Elections'!E85),{0,30,35,40,45,50,55,60,65,70,75},1)),0)/1000)</f>
        <v/>
      </c>
      <c r="Q91" s="373" t="str">
        <f>IF(OR(B91="",'Voluntary Elections'!I85="",'Voluntary Elections'!I85=0),"",'Voluntary Elections'!I85)</f>
        <v/>
      </c>
      <c r="R91" s="278" t="str">
        <f>IF(OR(B91="",Q91=""),"",'voluntary life'!$C$42)</f>
        <v/>
      </c>
      <c r="S91" s="377" t="str">
        <f t="shared" si="2"/>
        <v/>
      </c>
      <c r="T91" s="267"/>
      <c r="U91" s="268"/>
      <c r="V91" s="268"/>
      <c r="W91" s="106"/>
      <c r="X91" s="106"/>
      <c r="Y91" s="106"/>
      <c r="Z91" s="106"/>
    </row>
    <row r="92" spans="2:26" s="48" customFormat="1" x14ac:dyDescent="0.3">
      <c r="B92" s="357" t="str">
        <f>IF('Voluntary Elections'!C86="","",'Voluntary Elections'!C86)</f>
        <v/>
      </c>
      <c r="C92" s="357" t="str">
        <f>IF('Voluntary Elections'!D86="","",'Voluntary Elections'!D86)</f>
        <v/>
      </c>
      <c r="D92" s="269" t="str">
        <f>IF(B92="","",'Voluntary Elections'!B86)</f>
        <v/>
      </c>
      <c r="E92" s="270" t="str">
        <f>IF(B92="","",calculations!V61)</f>
        <v/>
      </c>
      <c r="F92" s="271" t="str">
        <f>IF(B92="","",N(calculations!W61)+N(calculations!X61))</f>
        <v/>
      </c>
      <c r="G92" s="363" t="str">
        <f t="shared" si="0"/>
        <v/>
      </c>
      <c r="H92" s="381" t="str">
        <f>IF(B92="","",IF(N(calculations!L61)+N(calculations!N61)=0,"",N(calculations!L61)+N(calculations!N61)))</f>
        <v/>
      </c>
      <c r="I92" s="384" t="str">
        <f t="shared" si="3"/>
        <v/>
      </c>
      <c r="J92" s="273" t="str">
        <f>IF(B92="","",IF(N(calculations!Q61)=0,"",calculations!Q61))</f>
        <v/>
      </c>
      <c r="K92" s="378" t="str">
        <f>IF(OR(B92="",'Basic Elections'!$C$29&lt;&gt;"Yes"),"","$5,000/$500/$2,000")</f>
        <v/>
      </c>
      <c r="L92" s="272" t="str">
        <f>IF(B92="","",IF(N(calculations!Y61)=0,"",calculations!Y61))</f>
        <v/>
      </c>
      <c r="M92" s="270" t="str">
        <f>IF(OR(B92="",'Voluntary Elections'!G86="",'Voluntary Elections'!G86=0),"",'Voluntary Elections'!G86)</f>
        <v/>
      </c>
      <c r="N92" s="272" t="str">
        <f>IF(OR(B92="",M92=""),"",N(M92)*IFERROR(INDEX('voluntary life sheet'!$C$3:$M$3,1,MATCH(N('Voluntary Elections'!E86),{0,30,35,40,45,50,55,60,65,70,75},1)),0)/1000)</f>
        <v/>
      </c>
      <c r="O92" s="270" t="str">
        <f>IF(OR(B92="",'Voluntary Elections'!H86="",'Voluntary Elections'!H86=0),"",'Voluntary Elections'!H86)</f>
        <v/>
      </c>
      <c r="P92" s="370" t="str">
        <f>IF(OR(B92="",O92=""),"",N(O92)*IFERROR(INDEX('voluntary life sheet'!$C$3:$M$3,1,MATCH(N('Voluntary Elections'!E86),{0,30,35,40,45,50,55,60,65,70,75},1)),0)/1000)</f>
        <v/>
      </c>
      <c r="Q92" s="371" t="str">
        <f>IF(OR(B92="",'Voluntary Elections'!I86="",'Voluntary Elections'!I86=0),"",'Voluntary Elections'!I86)</f>
        <v/>
      </c>
      <c r="R92" s="273" t="str">
        <f>IF(OR(B92="",Q92=""),"",'voluntary life'!$C$42)</f>
        <v/>
      </c>
      <c r="S92" s="376" t="str">
        <f t="shared" si="2"/>
        <v/>
      </c>
      <c r="T92" s="267"/>
      <c r="U92" s="268"/>
      <c r="V92" s="268"/>
      <c r="W92" s="106"/>
      <c r="X92" s="106"/>
      <c r="Y92" s="106"/>
      <c r="Z92" s="106"/>
    </row>
    <row r="93" spans="2:26" s="48" customFormat="1" x14ac:dyDescent="0.3">
      <c r="B93" s="358" t="str">
        <f>IF('Voluntary Elections'!C87="","",'Voluntary Elections'!C87)</f>
        <v/>
      </c>
      <c r="C93" s="358" t="str">
        <f>IF('Voluntary Elections'!D87="","",'Voluntary Elections'!D87)</f>
        <v/>
      </c>
      <c r="D93" s="274" t="str">
        <f>IF(B93="","",'Voluntary Elections'!B87)</f>
        <v/>
      </c>
      <c r="E93" s="275" t="str">
        <f>IF(B93="","",calculations!V62)</f>
        <v/>
      </c>
      <c r="F93" s="276" t="str">
        <f>IF(B93="","",N(calculations!W62)+N(calculations!X62))</f>
        <v/>
      </c>
      <c r="G93" s="364" t="str">
        <f t="shared" si="0"/>
        <v/>
      </c>
      <c r="H93" s="382" t="str">
        <f>IF(B93="","",IF(N(calculations!L62)+N(calculations!N62)=0,"",N(calculations!L62)+N(calculations!N62)))</f>
        <v/>
      </c>
      <c r="I93" s="385" t="str">
        <f t="shared" si="3"/>
        <v/>
      </c>
      <c r="J93" s="278" t="str">
        <f>IF(B93="","",IF(N(calculations!Q62)=0,"",calculations!Q62))</f>
        <v/>
      </c>
      <c r="K93" s="379" t="str">
        <f>IF(OR(B93="",'Basic Elections'!$C$29&lt;&gt;"Yes"),"","$5,000/$500/$2,000")</f>
        <v/>
      </c>
      <c r="L93" s="277" t="str">
        <f>IF(B93="","",IF(N(calculations!Y62)=0,"",calculations!Y62))</f>
        <v/>
      </c>
      <c r="M93" s="275" t="str">
        <f>IF(OR(B93="",'Voluntary Elections'!G87="",'Voluntary Elections'!G87=0),"",'Voluntary Elections'!G87)</f>
        <v/>
      </c>
      <c r="N93" s="277" t="str">
        <f>IF(OR(B93="",M93=""),"",N(M93)*IFERROR(INDEX('voluntary life sheet'!$C$3:$M$3,1,MATCH(N('Voluntary Elections'!E87),{0,30,35,40,45,50,55,60,65,70,75},1)),0)/1000)</f>
        <v/>
      </c>
      <c r="O93" s="275" t="str">
        <f>IF(OR(B93="",'Voluntary Elections'!H87="",'Voluntary Elections'!H87=0),"",'Voluntary Elections'!H87)</f>
        <v/>
      </c>
      <c r="P93" s="372" t="str">
        <f>IF(OR(B93="",O93=""),"",N(O93)*IFERROR(INDEX('voluntary life sheet'!$C$3:$M$3,1,MATCH(N('Voluntary Elections'!E87),{0,30,35,40,45,50,55,60,65,70,75},1)),0)/1000)</f>
        <v/>
      </c>
      <c r="Q93" s="373" t="str">
        <f>IF(OR(B93="",'Voluntary Elections'!I87="",'Voluntary Elections'!I87=0),"",'Voluntary Elections'!I87)</f>
        <v/>
      </c>
      <c r="R93" s="278" t="str">
        <f>IF(OR(B93="",Q93=""),"",'voluntary life'!$C$42)</f>
        <v/>
      </c>
      <c r="S93" s="377" t="str">
        <f t="shared" si="2"/>
        <v/>
      </c>
      <c r="T93" s="267"/>
      <c r="U93" s="268"/>
      <c r="V93" s="268"/>
      <c r="W93" s="106"/>
      <c r="X93" s="106"/>
      <c r="Y93" s="106"/>
      <c r="Z93" s="106"/>
    </row>
    <row r="94" spans="2:26" s="48" customFormat="1" x14ac:dyDescent="0.3">
      <c r="B94" s="357" t="str">
        <f>IF('Voluntary Elections'!C88="","",'Voluntary Elections'!C88)</f>
        <v/>
      </c>
      <c r="C94" s="357" t="str">
        <f>IF('Voluntary Elections'!D88="","",'Voluntary Elections'!D88)</f>
        <v/>
      </c>
      <c r="D94" s="269" t="str">
        <f>IF(B94="","",'Voluntary Elections'!B88)</f>
        <v/>
      </c>
      <c r="E94" s="270" t="str">
        <f>IF(B94="","",calculations!V63)</f>
        <v/>
      </c>
      <c r="F94" s="271" t="str">
        <f>IF(B94="","",N(calculations!W63)+N(calculations!X63))</f>
        <v/>
      </c>
      <c r="G94" s="363" t="str">
        <f t="shared" si="0"/>
        <v/>
      </c>
      <c r="H94" s="381" t="str">
        <f>IF(B94="","",IF(N(calculations!L63)+N(calculations!N63)=0,"",N(calculations!L63)+N(calculations!N63)))</f>
        <v/>
      </c>
      <c r="I94" s="384" t="str">
        <f t="shared" si="3"/>
        <v/>
      </c>
      <c r="J94" s="273" t="str">
        <f>IF(B94="","",IF(N(calculations!Q63)=0,"",calculations!Q63))</f>
        <v/>
      </c>
      <c r="K94" s="378" t="str">
        <f>IF(OR(B94="",'Basic Elections'!$C$29&lt;&gt;"Yes"),"","$5,000/$500/$2,000")</f>
        <v/>
      </c>
      <c r="L94" s="272" t="str">
        <f>IF(B94="","",IF(N(calculations!Y63)=0,"",calculations!Y63))</f>
        <v/>
      </c>
      <c r="M94" s="270" t="str">
        <f>IF(OR(B94="",'Voluntary Elections'!G88="",'Voluntary Elections'!G88=0),"",'Voluntary Elections'!G88)</f>
        <v/>
      </c>
      <c r="N94" s="272" t="str">
        <f>IF(OR(B94="",M94=""),"",N(M94)*IFERROR(INDEX('voluntary life sheet'!$C$3:$M$3,1,MATCH(N('Voluntary Elections'!E88),{0,30,35,40,45,50,55,60,65,70,75},1)),0)/1000)</f>
        <v/>
      </c>
      <c r="O94" s="270" t="str">
        <f>IF(OR(B94="",'Voluntary Elections'!H88="",'Voluntary Elections'!H88=0),"",'Voluntary Elections'!H88)</f>
        <v/>
      </c>
      <c r="P94" s="370" t="str">
        <f>IF(OR(B94="",O94=""),"",N(O94)*IFERROR(INDEX('voluntary life sheet'!$C$3:$M$3,1,MATCH(N('Voluntary Elections'!E88),{0,30,35,40,45,50,55,60,65,70,75},1)),0)/1000)</f>
        <v/>
      </c>
      <c r="Q94" s="371" t="str">
        <f>IF(OR(B94="",'Voluntary Elections'!I88="",'Voluntary Elections'!I88=0),"",'Voluntary Elections'!I88)</f>
        <v/>
      </c>
      <c r="R94" s="273" t="str">
        <f>IF(OR(B94="",Q94=""),"",'voluntary life'!$C$42)</f>
        <v/>
      </c>
      <c r="S94" s="376" t="str">
        <f t="shared" si="2"/>
        <v/>
      </c>
      <c r="T94" s="267"/>
      <c r="U94" s="268"/>
      <c r="V94" s="268"/>
      <c r="W94" s="106"/>
      <c r="X94" s="106"/>
      <c r="Y94" s="106"/>
      <c r="Z94" s="106"/>
    </row>
    <row r="95" spans="2:26" s="48" customFormat="1" x14ac:dyDescent="0.3">
      <c r="B95" s="358" t="str">
        <f>IF('Voluntary Elections'!C89="","",'Voluntary Elections'!C89)</f>
        <v/>
      </c>
      <c r="C95" s="358" t="str">
        <f>IF('Voluntary Elections'!D89="","",'Voluntary Elections'!D89)</f>
        <v/>
      </c>
      <c r="D95" s="274" t="str">
        <f>IF(B95="","",'Voluntary Elections'!B89)</f>
        <v/>
      </c>
      <c r="E95" s="275" t="str">
        <f>IF(B95="","",calculations!V64)</f>
        <v/>
      </c>
      <c r="F95" s="276" t="str">
        <f>IF(B95="","",N(calculations!W64)+N(calculations!X64))</f>
        <v/>
      </c>
      <c r="G95" s="364" t="str">
        <f t="shared" si="0"/>
        <v/>
      </c>
      <c r="H95" s="382" t="str">
        <f>IF(B95="","",IF(N(calculations!L64)+N(calculations!N64)=0,"",N(calculations!L64)+N(calculations!N64)))</f>
        <v/>
      </c>
      <c r="I95" s="385" t="str">
        <f t="shared" si="3"/>
        <v/>
      </c>
      <c r="J95" s="278" t="str">
        <f>IF(B95="","",IF(N(calculations!Q64)=0,"",calculations!Q64))</f>
        <v/>
      </c>
      <c r="K95" s="379" t="str">
        <f>IF(OR(B95="",'Basic Elections'!$C$29&lt;&gt;"Yes"),"","$5,000/$500/$2,000")</f>
        <v/>
      </c>
      <c r="L95" s="277" t="str">
        <f>IF(B95="","",IF(N(calculations!Y64)=0,"",calculations!Y64))</f>
        <v/>
      </c>
      <c r="M95" s="275" t="str">
        <f>IF(OR(B95="",'Voluntary Elections'!G89="",'Voluntary Elections'!G89=0),"",'Voluntary Elections'!G89)</f>
        <v/>
      </c>
      <c r="N95" s="277" t="str">
        <f>IF(OR(B95="",M95=""),"",N(M95)*IFERROR(INDEX('voluntary life sheet'!$C$3:$M$3,1,MATCH(N('Voluntary Elections'!E89),{0,30,35,40,45,50,55,60,65,70,75},1)),0)/1000)</f>
        <v/>
      </c>
      <c r="O95" s="275" t="str">
        <f>IF(OR(B95="",'Voluntary Elections'!H89="",'Voluntary Elections'!H89=0),"",'Voluntary Elections'!H89)</f>
        <v/>
      </c>
      <c r="P95" s="372" t="str">
        <f>IF(OR(B95="",O95=""),"",N(O95)*IFERROR(INDEX('voluntary life sheet'!$C$3:$M$3,1,MATCH(N('Voluntary Elections'!E89),{0,30,35,40,45,50,55,60,65,70,75},1)),0)/1000)</f>
        <v/>
      </c>
      <c r="Q95" s="373" t="str">
        <f>IF(OR(B95="",'Voluntary Elections'!I89="",'Voluntary Elections'!I89=0),"",'Voluntary Elections'!I89)</f>
        <v/>
      </c>
      <c r="R95" s="278" t="str">
        <f>IF(OR(B95="",Q95=""),"",'voluntary life'!$C$42)</f>
        <v/>
      </c>
      <c r="S95" s="377" t="str">
        <f t="shared" si="2"/>
        <v/>
      </c>
      <c r="T95" s="267"/>
      <c r="U95" s="268"/>
      <c r="V95" s="268"/>
      <c r="W95" s="106"/>
      <c r="X95" s="106"/>
      <c r="Y95" s="106"/>
      <c r="Z95" s="106"/>
    </row>
    <row r="96" spans="2:26" s="48" customFormat="1" x14ac:dyDescent="0.3">
      <c r="B96" s="357" t="str">
        <f>IF('Voluntary Elections'!C90="","",'Voluntary Elections'!C90)</f>
        <v/>
      </c>
      <c r="C96" s="357" t="str">
        <f>IF('Voluntary Elections'!D90="","",'Voluntary Elections'!D90)</f>
        <v/>
      </c>
      <c r="D96" s="269" t="str">
        <f>IF(B96="","",'Voluntary Elections'!B90)</f>
        <v/>
      </c>
      <c r="E96" s="270" t="str">
        <f>IF(B96="","",calculations!V65)</f>
        <v/>
      </c>
      <c r="F96" s="271" t="str">
        <f>IF(B96="","",N(calculations!W65)+N(calculations!X65))</f>
        <v/>
      </c>
      <c r="G96" s="363" t="str">
        <f t="shared" si="0"/>
        <v/>
      </c>
      <c r="H96" s="381" t="str">
        <f>IF(B96="","",IF(N(calculations!L65)+N(calculations!N65)=0,"",N(calculations!L65)+N(calculations!N65)))</f>
        <v/>
      </c>
      <c r="I96" s="384" t="str">
        <f t="shared" si="3"/>
        <v/>
      </c>
      <c r="J96" s="273" t="str">
        <f>IF(B96="","",IF(N(calculations!Q65)=0,"",calculations!Q65))</f>
        <v/>
      </c>
      <c r="K96" s="378" t="str">
        <f>IF(OR(B96="",'Basic Elections'!$C$29&lt;&gt;"Yes"),"","$5,000/$500/$2,000")</f>
        <v/>
      </c>
      <c r="L96" s="272" t="str">
        <f>IF(B96="","",IF(N(calculations!Y65)=0,"",calculations!Y65))</f>
        <v/>
      </c>
      <c r="M96" s="270" t="str">
        <f>IF(OR(B96="",'Voluntary Elections'!G90="",'Voluntary Elections'!G90=0),"",'Voluntary Elections'!G90)</f>
        <v/>
      </c>
      <c r="N96" s="272" t="str">
        <f>IF(OR(B96="",M96=""),"",N(M96)*IFERROR(INDEX('voluntary life sheet'!$C$3:$M$3,1,MATCH(N('Voluntary Elections'!E90),{0,30,35,40,45,50,55,60,65,70,75},1)),0)/1000)</f>
        <v/>
      </c>
      <c r="O96" s="270" t="str">
        <f>IF(OR(B96="",'Voluntary Elections'!H90="",'Voluntary Elections'!H90=0),"",'Voluntary Elections'!H90)</f>
        <v/>
      </c>
      <c r="P96" s="370" t="str">
        <f>IF(OR(B96="",O96=""),"",N(O96)*IFERROR(INDEX('voluntary life sheet'!$C$3:$M$3,1,MATCH(N('Voluntary Elections'!E90),{0,30,35,40,45,50,55,60,65,70,75},1)),0)/1000)</f>
        <v/>
      </c>
      <c r="Q96" s="371" t="str">
        <f>IF(OR(B96="",'Voluntary Elections'!I90="",'Voluntary Elections'!I90=0),"",'Voluntary Elections'!I90)</f>
        <v/>
      </c>
      <c r="R96" s="273" t="str">
        <f>IF(OR(B96="",Q96=""),"",'voluntary life'!$C$42)</f>
        <v/>
      </c>
      <c r="S96" s="376" t="str">
        <f t="shared" si="2"/>
        <v/>
      </c>
      <c r="T96" s="267"/>
      <c r="U96" s="268"/>
      <c r="V96" s="268"/>
      <c r="W96" s="106"/>
      <c r="X96" s="106"/>
      <c r="Y96" s="106"/>
      <c r="Z96" s="106"/>
    </row>
    <row r="97" spans="2:26" s="48" customFormat="1" x14ac:dyDescent="0.3">
      <c r="B97" s="358" t="str">
        <f>IF('Voluntary Elections'!C91="","",'Voluntary Elections'!C91)</f>
        <v/>
      </c>
      <c r="C97" s="358" t="str">
        <f>IF('Voluntary Elections'!D91="","",'Voluntary Elections'!D91)</f>
        <v/>
      </c>
      <c r="D97" s="274" t="str">
        <f>IF(B97="","",'Voluntary Elections'!B91)</f>
        <v/>
      </c>
      <c r="E97" s="275" t="str">
        <f>IF(B97="","",calculations!V66)</f>
        <v/>
      </c>
      <c r="F97" s="276" t="str">
        <f>IF(B97="","",N(calculations!W66)+N(calculations!X66))</f>
        <v/>
      </c>
      <c r="G97" s="364" t="str">
        <f t="shared" si="0"/>
        <v/>
      </c>
      <c r="H97" s="382" t="str">
        <f>IF(B97="","",IF(N(calculations!L66)+N(calculations!N66)=0,"",N(calculations!L66)+N(calculations!N66)))</f>
        <v/>
      </c>
      <c r="I97" s="385" t="str">
        <f t="shared" si="3"/>
        <v/>
      </c>
      <c r="J97" s="278" t="str">
        <f>IF(B97="","",IF(N(calculations!Q66)=0,"",calculations!Q66))</f>
        <v/>
      </c>
      <c r="K97" s="379" t="str">
        <f>IF(OR(B97="",'Basic Elections'!$C$29&lt;&gt;"Yes"),"","$5,000/$500/$2,000")</f>
        <v/>
      </c>
      <c r="L97" s="277" t="str">
        <f>IF(B97="","",IF(N(calculations!Y66)=0,"",calculations!Y66))</f>
        <v/>
      </c>
      <c r="M97" s="275" t="str">
        <f>IF(OR(B97="",'Voluntary Elections'!G91="",'Voluntary Elections'!G91=0),"",'Voluntary Elections'!G91)</f>
        <v/>
      </c>
      <c r="N97" s="277" t="str">
        <f>IF(OR(B97="",M97=""),"",N(M97)*IFERROR(INDEX('voluntary life sheet'!$C$3:$M$3,1,MATCH(N('Voluntary Elections'!E91),{0,30,35,40,45,50,55,60,65,70,75},1)),0)/1000)</f>
        <v/>
      </c>
      <c r="O97" s="275" t="str">
        <f>IF(OR(B97="",'Voluntary Elections'!H91="",'Voluntary Elections'!H91=0),"",'Voluntary Elections'!H91)</f>
        <v/>
      </c>
      <c r="P97" s="372" t="str">
        <f>IF(OR(B97="",O97=""),"",N(O97)*IFERROR(INDEX('voluntary life sheet'!$C$3:$M$3,1,MATCH(N('Voluntary Elections'!E91),{0,30,35,40,45,50,55,60,65,70,75},1)),0)/1000)</f>
        <v/>
      </c>
      <c r="Q97" s="373" t="str">
        <f>IF(OR(B97="",'Voluntary Elections'!I91="",'Voluntary Elections'!I91=0),"",'Voluntary Elections'!I91)</f>
        <v/>
      </c>
      <c r="R97" s="278" t="str">
        <f>IF(OR(B97="",Q97=""),"",'voluntary life'!$C$42)</f>
        <v/>
      </c>
      <c r="S97" s="377" t="str">
        <f t="shared" si="2"/>
        <v/>
      </c>
      <c r="T97" s="267"/>
      <c r="U97" s="268"/>
      <c r="V97" s="268"/>
      <c r="W97" s="106"/>
      <c r="X97" s="106"/>
      <c r="Y97" s="106"/>
      <c r="Z97" s="106"/>
    </row>
    <row r="98" spans="2:26" s="48" customFormat="1" x14ac:dyDescent="0.3">
      <c r="B98" s="357" t="str">
        <f>IF('Voluntary Elections'!C92="","",'Voluntary Elections'!C92)</f>
        <v/>
      </c>
      <c r="C98" s="357" t="str">
        <f>IF('Voluntary Elections'!D92="","",'Voluntary Elections'!D92)</f>
        <v/>
      </c>
      <c r="D98" s="269" t="str">
        <f>IF(B98="","",'Voluntary Elections'!B92)</f>
        <v/>
      </c>
      <c r="E98" s="270" t="str">
        <f>IF(B98="","",calculations!V67)</f>
        <v/>
      </c>
      <c r="F98" s="271" t="str">
        <f>IF(B98="","",N(calculations!W67)+N(calculations!X67))</f>
        <v/>
      </c>
      <c r="G98" s="363" t="str">
        <f t="shared" si="0"/>
        <v/>
      </c>
      <c r="H98" s="381" t="str">
        <f>IF(B98="","",IF(N(calculations!L67)+N(calculations!N67)=0,"",N(calculations!L67)+N(calculations!N67)))</f>
        <v/>
      </c>
      <c r="I98" s="384" t="str">
        <f t="shared" si="3"/>
        <v/>
      </c>
      <c r="J98" s="273" t="str">
        <f>IF(B98="","",IF(N(calculations!Q67)=0,"",calculations!Q67))</f>
        <v/>
      </c>
      <c r="K98" s="378" t="str">
        <f>IF(OR(B98="",'Basic Elections'!$C$29&lt;&gt;"Yes"),"","$5,000/$500/$2,000")</f>
        <v/>
      </c>
      <c r="L98" s="272" t="str">
        <f>IF(B98="","",IF(N(calculations!Y67)=0,"",calculations!Y67))</f>
        <v/>
      </c>
      <c r="M98" s="270" t="str">
        <f>IF(OR(B98="",'Voluntary Elections'!G92="",'Voluntary Elections'!G92=0),"",'Voluntary Elections'!G92)</f>
        <v/>
      </c>
      <c r="N98" s="272" t="str">
        <f>IF(OR(B98="",M98=""),"",N(M98)*IFERROR(INDEX('voluntary life sheet'!$C$3:$M$3,1,MATCH(N('Voluntary Elections'!E92),{0,30,35,40,45,50,55,60,65,70,75},1)),0)/1000)</f>
        <v/>
      </c>
      <c r="O98" s="270" t="str">
        <f>IF(OR(B98="",'Voluntary Elections'!H92="",'Voluntary Elections'!H92=0),"",'Voluntary Elections'!H92)</f>
        <v/>
      </c>
      <c r="P98" s="370" t="str">
        <f>IF(OR(B98="",O98=""),"",N(O98)*IFERROR(INDEX('voluntary life sheet'!$C$3:$M$3,1,MATCH(N('Voluntary Elections'!E92),{0,30,35,40,45,50,55,60,65,70,75},1)),0)/1000)</f>
        <v/>
      </c>
      <c r="Q98" s="371" t="str">
        <f>IF(OR(B98="",'Voluntary Elections'!I92="",'Voluntary Elections'!I92=0),"",'Voluntary Elections'!I92)</f>
        <v/>
      </c>
      <c r="R98" s="273" t="str">
        <f>IF(OR(B98="",Q98=""),"",'voluntary life'!$C$42)</f>
        <v/>
      </c>
      <c r="S98" s="376" t="str">
        <f t="shared" si="2"/>
        <v/>
      </c>
      <c r="T98" s="267"/>
      <c r="U98" s="268"/>
      <c r="V98" s="268"/>
      <c r="W98" s="106"/>
      <c r="X98" s="106"/>
      <c r="Y98" s="106"/>
      <c r="Z98" s="106"/>
    </row>
    <row r="99" spans="2:26" s="48" customFormat="1" x14ac:dyDescent="0.3">
      <c r="B99" s="358" t="str">
        <f>IF('Voluntary Elections'!C93="","",'Voluntary Elections'!C93)</f>
        <v/>
      </c>
      <c r="C99" s="358" t="str">
        <f>IF('Voluntary Elections'!D93="","",'Voluntary Elections'!D93)</f>
        <v/>
      </c>
      <c r="D99" s="274" t="str">
        <f>IF(B99="","",'Voluntary Elections'!B93)</f>
        <v/>
      </c>
      <c r="E99" s="275" t="str">
        <f>IF(B99="","",calculations!V68)</f>
        <v/>
      </c>
      <c r="F99" s="276" t="str">
        <f>IF(B99="","",N(calculations!W68)+N(calculations!X68))</f>
        <v/>
      </c>
      <c r="G99" s="364" t="str">
        <f t="shared" ref="G99:G133" si="4">IF(B99="","",$F$21)</f>
        <v/>
      </c>
      <c r="H99" s="382" t="str">
        <f>IF(B99="","",IF(N(calculations!L68)+N(calculations!N68)=0,"",N(calculations!L68)+N(calculations!N68)))</f>
        <v/>
      </c>
      <c r="I99" s="385" t="str">
        <f t="shared" ref="I99:I133" si="5">IF(B99="","",$F$22)</f>
        <v/>
      </c>
      <c r="J99" s="278" t="str">
        <f>IF(B99="","",IF(N(calculations!Q68)=0,"",calculations!Q68))</f>
        <v/>
      </c>
      <c r="K99" s="379" t="str">
        <f>IF(OR(B99="",'Basic Elections'!$C$29&lt;&gt;"Yes"),"","$5,000/$500/$2,000")</f>
        <v/>
      </c>
      <c r="L99" s="277" t="str">
        <f>IF(B99="","",IF(N(calculations!Y68)=0,"",calculations!Y68))</f>
        <v/>
      </c>
      <c r="M99" s="275" t="str">
        <f>IF(OR(B99="",'Voluntary Elections'!G93="",'Voluntary Elections'!G93=0),"",'Voluntary Elections'!G93)</f>
        <v/>
      </c>
      <c r="N99" s="277" t="str">
        <f>IF(OR(B99="",M99=""),"",N(M99)*IFERROR(INDEX('voluntary life sheet'!$C$3:$M$3,1,MATCH(N('Voluntary Elections'!E93),{0,30,35,40,45,50,55,60,65,70,75},1)),0)/1000)</f>
        <v/>
      </c>
      <c r="O99" s="275" t="str">
        <f>IF(OR(B99="",'Voluntary Elections'!H93="",'Voluntary Elections'!H93=0),"",'Voluntary Elections'!H93)</f>
        <v/>
      </c>
      <c r="P99" s="372" t="str">
        <f>IF(OR(B99="",O99=""),"",N(O99)*IFERROR(INDEX('voluntary life sheet'!$C$3:$M$3,1,MATCH(N('Voluntary Elections'!E93),{0,30,35,40,45,50,55,60,65,70,75},1)),0)/1000)</f>
        <v/>
      </c>
      <c r="Q99" s="373" t="str">
        <f>IF(OR(B99="",'Voluntary Elections'!I93="",'Voluntary Elections'!I93=0),"",'Voluntary Elections'!I93)</f>
        <v/>
      </c>
      <c r="R99" s="278" t="str">
        <f>IF(OR(B99="",Q99=""),"",'voluntary life'!$C$42)</f>
        <v/>
      </c>
      <c r="S99" s="377" t="str">
        <f t="shared" ref="S99:S133" si="6">IF(B99="","",SUM(F99,H99,J99,L99,N99,P99,R99))</f>
        <v/>
      </c>
      <c r="T99" s="267"/>
      <c r="U99" s="268"/>
      <c r="V99" s="268"/>
      <c r="W99" s="106"/>
      <c r="X99" s="106"/>
      <c r="Y99" s="106"/>
      <c r="Z99" s="106"/>
    </row>
    <row r="100" spans="2:26" s="48" customFormat="1" x14ac:dyDescent="0.3">
      <c r="B100" s="357" t="str">
        <f>IF('Voluntary Elections'!C94="","",'Voluntary Elections'!C94)</f>
        <v/>
      </c>
      <c r="C100" s="357" t="str">
        <f>IF('Voluntary Elections'!D94="","",'Voluntary Elections'!D94)</f>
        <v/>
      </c>
      <c r="D100" s="269" t="str">
        <f>IF(B100="","",'Voluntary Elections'!B94)</f>
        <v/>
      </c>
      <c r="E100" s="270" t="str">
        <f>IF(B100="","",calculations!V69)</f>
        <v/>
      </c>
      <c r="F100" s="271" t="str">
        <f>IF(B100="","",N(calculations!W69)+N(calculations!X69))</f>
        <v/>
      </c>
      <c r="G100" s="363" t="str">
        <f t="shared" si="4"/>
        <v/>
      </c>
      <c r="H100" s="381" t="str">
        <f>IF(B100="","",IF(N(calculations!L69)+N(calculations!N69)=0,"",N(calculations!L69)+N(calculations!N69)))</f>
        <v/>
      </c>
      <c r="I100" s="384" t="str">
        <f t="shared" si="5"/>
        <v/>
      </c>
      <c r="J100" s="273" t="str">
        <f>IF(B100="","",IF(N(calculations!Q69)=0,"",calculations!Q69))</f>
        <v/>
      </c>
      <c r="K100" s="378" t="str">
        <f>IF(OR(B100="",'Basic Elections'!$C$29&lt;&gt;"Yes"),"","$5,000/$500/$2,000")</f>
        <v/>
      </c>
      <c r="L100" s="272" t="str">
        <f>IF(B100="","",IF(N(calculations!Y69)=0,"",calculations!Y69))</f>
        <v/>
      </c>
      <c r="M100" s="270" t="str">
        <f>IF(OR(B100="",'Voluntary Elections'!G94="",'Voluntary Elections'!G94=0),"",'Voluntary Elections'!G94)</f>
        <v/>
      </c>
      <c r="N100" s="272" t="str">
        <f>IF(OR(B100="",M100=""),"",N(M100)*IFERROR(INDEX('voluntary life sheet'!$C$3:$M$3,1,MATCH(N('Voluntary Elections'!E94),{0,30,35,40,45,50,55,60,65,70,75},1)),0)/1000)</f>
        <v/>
      </c>
      <c r="O100" s="270" t="str">
        <f>IF(OR(B100="",'Voluntary Elections'!H94="",'Voluntary Elections'!H94=0),"",'Voluntary Elections'!H94)</f>
        <v/>
      </c>
      <c r="P100" s="370" t="str">
        <f>IF(OR(B100="",O100=""),"",N(O100)*IFERROR(INDEX('voluntary life sheet'!$C$3:$M$3,1,MATCH(N('Voluntary Elections'!E94),{0,30,35,40,45,50,55,60,65,70,75},1)),0)/1000)</f>
        <v/>
      </c>
      <c r="Q100" s="371" t="str">
        <f>IF(OR(B100="",'Voluntary Elections'!I94="",'Voluntary Elections'!I94=0),"",'Voluntary Elections'!I94)</f>
        <v/>
      </c>
      <c r="R100" s="273" t="str">
        <f>IF(OR(B100="",Q100=""),"",'voluntary life'!$C$42)</f>
        <v/>
      </c>
      <c r="S100" s="376" t="str">
        <f t="shared" si="6"/>
        <v/>
      </c>
      <c r="T100" s="267"/>
      <c r="U100" s="268"/>
      <c r="V100" s="268"/>
      <c r="W100" s="106"/>
      <c r="X100" s="106"/>
      <c r="Y100" s="106"/>
      <c r="Z100" s="106"/>
    </row>
    <row r="101" spans="2:26" s="48" customFormat="1" x14ac:dyDescent="0.3">
      <c r="B101" s="358" t="str">
        <f>IF('Voluntary Elections'!C95="","",'Voluntary Elections'!C95)</f>
        <v/>
      </c>
      <c r="C101" s="358" t="str">
        <f>IF('Voluntary Elections'!D95="","",'Voluntary Elections'!D95)</f>
        <v/>
      </c>
      <c r="D101" s="274" t="str">
        <f>IF(B101="","",'Voluntary Elections'!B95)</f>
        <v/>
      </c>
      <c r="E101" s="275" t="str">
        <f>IF(B101="","",calculations!V70)</f>
        <v/>
      </c>
      <c r="F101" s="276" t="str">
        <f>IF(B101="","",N(calculations!W70)+N(calculations!X70))</f>
        <v/>
      </c>
      <c r="G101" s="364" t="str">
        <f t="shared" si="4"/>
        <v/>
      </c>
      <c r="H101" s="382" t="str">
        <f>IF(B101="","",IF(N(calculations!L70)+N(calculations!N70)=0,"",N(calculations!L70)+N(calculations!N70)))</f>
        <v/>
      </c>
      <c r="I101" s="385" t="str">
        <f t="shared" si="5"/>
        <v/>
      </c>
      <c r="J101" s="278" t="str">
        <f>IF(B101="","",IF(N(calculations!Q70)=0,"",calculations!Q70))</f>
        <v/>
      </c>
      <c r="K101" s="379" t="str">
        <f>IF(OR(B101="",'Basic Elections'!$C$29&lt;&gt;"Yes"),"","$5,000/$500/$2,000")</f>
        <v/>
      </c>
      <c r="L101" s="277" t="str">
        <f>IF(B101="","",IF(N(calculations!Y70)=0,"",calculations!Y70))</f>
        <v/>
      </c>
      <c r="M101" s="275" t="str">
        <f>IF(OR(B101="",'Voluntary Elections'!G95="",'Voluntary Elections'!G95=0),"",'Voluntary Elections'!G95)</f>
        <v/>
      </c>
      <c r="N101" s="277" t="str">
        <f>IF(OR(B101="",M101=""),"",N(M101)*IFERROR(INDEX('voluntary life sheet'!$C$3:$M$3,1,MATCH(N('Voluntary Elections'!E95),{0,30,35,40,45,50,55,60,65,70,75},1)),0)/1000)</f>
        <v/>
      </c>
      <c r="O101" s="275" t="str">
        <f>IF(OR(B101="",'Voluntary Elections'!H95="",'Voluntary Elections'!H95=0),"",'Voluntary Elections'!H95)</f>
        <v/>
      </c>
      <c r="P101" s="372" t="str">
        <f>IF(OR(B101="",O101=""),"",N(O101)*IFERROR(INDEX('voluntary life sheet'!$C$3:$M$3,1,MATCH(N('Voluntary Elections'!E95),{0,30,35,40,45,50,55,60,65,70,75},1)),0)/1000)</f>
        <v/>
      </c>
      <c r="Q101" s="373" t="str">
        <f>IF(OR(B101="",'Voluntary Elections'!I95="",'Voluntary Elections'!I95=0),"",'Voluntary Elections'!I95)</f>
        <v/>
      </c>
      <c r="R101" s="278" t="str">
        <f>IF(OR(B101="",Q101=""),"",'voluntary life'!$C$42)</f>
        <v/>
      </c>
      <c r="S101" s="377" t="str">
        <f t="shared" si="6"/>
        <v/>
      </c>
      <c r="T101" s="267"/>
      <c r="U101" s="268"/>
      <c r="V101" s="268"/>
      <c r="W101" s="106"/>
      <c r="X101" s="106"/>
      <c r="Y101" s="106"/>
      <c r="Z101" s="106"/>
    </row>
    <row r="102" spans="2:26" s="48" customFormat="1" x14ac:dyDescent="0.3">
      <c r="B102" s="357" t="str">
        <f>IF('Voluntary Elections'!C96="","",'Voluntary Elections'!C96)</f>
        <v/>
      </c>
      <c r="C102" s="357" t="str">
        <f>IF('Voluntary Elections'!D96="","",'Voluntary Elections'!D96)</f>
        <v/>
      </c>
      <c r="D102" s="269" t="str">
        <f>IF(B102="","",'Voluntary Elections'!B96)</f>
        <v/>
      </c>
      <c r="E102" s="270" t="str">
        <f>IF(B102="","",calculations!V71)</f>
        <v/>
      </c>
      <c r="F102" s="271" t="str">
        <f>IF(B102="","",N(calculations!W71)+N(calculations!X71))</f>
        <v/>
      </c>
      <c r="G102" s="363" t="str">
        <f t="shared" si="4"/>
        <v/>
      </c>
      <c r="H102" s="381" t="str">
        <f>IF(B102="","",IF(N(calculations!L71)+N(calculations!N71)=0,"",N(calculations!L71)+N(calculations!N71)))</f>
        <v/>
      </c>
      <c r="I102" s="384" t="str">
        <f t="shared" si="5"/>
        <v/>
      </c>
      <c r="J102" s="273" t="str">
        <f>IF(B102="","",IF(N(calculations!Q71)=0,"",calculations!Q71))</f>
        <v/>
      </c>
      <c r="K102" s="378" t="str">
        <f>IF(OR(B102="",'Basic Elections'!$C$29&lt;&gt;"Yes"),"","$5,000/$500/$2,000")</f>
        <v/>
      </c>
      <c r="L102" s="272" t="str">
        <f>IF(B102="","",IF(N(calculations!Y71)=0,"",calculations!Y71))</f>
        <v/>
      </c>
      <c r="M102" s="270" t="str">
        <f>IF(OR(B102="",'Voluntary Elections'!G96="",'Voluntary Elections'!G96=0),"",'Voluntary Elections'!G96)</f>
        <v/>
      </c>
      <c r="N102" s="272" t="str">
        <f>IF(OR(B102="",M102=""),"",N(M102)*IFERROR(INDEX('voluntary life sheet'!$C$3:$M$3,1,MATCH(N('Voluntary Elections'!E96),{0,30,35,40,45,50,55,60,65,70,75},1)),0)/1000)</f>
        <v/>
      </c>
      <c r="O102" s="270" t="str">
        <f>IF(OR(B102="",'Voluntary Elections'!H96="",'Voluntary Elections'!H96=0),"",'Voluntary Elections'!H96)</f>
        <v/>
      </c>
      <c r="P102" s="370" t="str">
        <f>IF(OR(B102="",O102=""),"",N(O102)*IFERROR(INDEX('voluntary life sheet'!$C$3:$M$3,1,MATCH(N('Voluntary Elections'!E96),{0,30,35,40,45,50,55,60,65,70,75},1)),0)/1000)</f>
        <v/>
      </c>
      <c r="Q102" s="371" t="str">
        <f>IF(OR(B102="",'Voluntary Elections'!I96="",'Voluntary Elections'!I96=0),"",'Voluntary Elections'!I96)</f>
        <v/>
      </c>
      <c r="R102" s="273" t="str">
        <f>IF(OR(B102="",Q102=""),"",'voluntary life'!$C$42)</f>
        <v/>
      </c>
      <c r="S102" s="376" t="str">
        <f t="shared" si="6"/>
        <v/>
      </c>
      <c r="T102" s="267"/>
      <c r="U102" s="268"/>
      <c r="V102" s="268"/>
      <c r="W102" s="106"/>
      <c r="X102" s="106"/>
      <c r="Y102" s="106"/>
      <c r="Z102" s="106"/>
    </row>
    <row r="103" spans="2:26" s="48" customFormat="1" x14ac:dyDescent="0.3">
      <c r="B103" s="358" t="str">
        <f>IF('Voluntary Elections'!C97="","",'Voluntary Elections'!C97)</f>
        <v/>
      </c>
      <c r="C103" s="358" t="str">
        <f>IF('Voluntary Elections'!D97="","",'Voluntary Elections'!D97)</f>
        <v/>
      </c>
      <c r="D103" s="274" t="str">
        <f>IF(B103="","",'Voluntary Elections'!B97)</f>
        <v/>
      </c>
      <c r="E103" s="275" t="str">
        <f>IF(B103="","",calculations!V72)</f>
        <v/>
      </c>
      <c r="F103" s="276" t="str">
        <f>IF(B103="","",N(calculations!W72)+N(calculations!X72))</f>
        <v/>
      </c>
      <c r="G103" s="364" t="str">
        <f t="shared" si="4"/>
        <v/>
      </c>
      <c r="H103" s="382" t="str">
        <f>IF(B103="","",IF(N(calculations!L72)+N(calculations!N72)=0,"",N(calculations!L72)+N(calculations!N72)))</f>
        <v/>
      </c>
      <c r="I103" s="385" t="str">
        <f t="shared" si="5"/>
        <v/>
      </c>
      <c r="J103" s="278" t="str">
        <f>IF(B103="","",IF(N(calculations!Q72)=0,"",calculations!Q72))</f>
        <v/>
      </c>
      <c r="K103" s="379" t="str">
        <f>IF(OR(B103="",'Basic Elections'!$C$29&lt;&gt;"Yes"),"","$5,000/$500/$2,000")</f>
        <v/>
      </c>
      <c r="L103" s="277" t="str">
        <f>IF(B103="","",IF(N(calculations!Y72)=0,"",calculations!Y72))</f>
        <v/>
      </c>
      <c r="M103" s="275" t="str">
        <f>IF(OR(B103="",'Voluntary Elections'!G97="",'Voluntary Elections'!G97=0),"",'Voluntary Elections'!G97)</f>
        <v/>
      </c>
      <c r="N103" s="277" t="str">
        <f>IF(OR(B103="",M103=""),"",N(M103)*IFERROR(INDEX('voluntary life sheet'!$C$3:$M$3,1,MATCH(N('Voluntary Elections'!E97),{0,30,35,40,45,50,55,60,65,70,75},1)),0)/1000)</f>
        <v/>
      </c>
      <c r="O103" s="275" t="str">
        <f>IF(OR(B103="",'Voluntary Elections'!H97="",'Voluntary Elections'!H97=0),"",'Voluntary Elections'!H97)</f>
        <v/>
      </c>
      <c r="P103" s="372" t="str">
        <f>IF(OR(B103="",O103=""),"",N(O103)*IFERROR(INDEX('voluntary life sheet'!$C$3:$M$3,1,MATCH(N('Voluntary Elections'!E97),{0,30,35,40,45,50,55,60,65,70,75},1)),0)/1000)</f>
        <v/>
      </c>
      <c r="Q103" s="373" t="str">
        <f>IF(OR(B103="",'Voluntary Elections'!I97="",'Voluntary Elections'!I97=0),"",'Voluntary Elections'!I97)</f>
        <v/>
      </c>
      <c r="R103" s="278" t="str">
        <f>IF(OR(B103="",Q103=""),"",'voluntary life'!$C$42)</f>
        <v/>
      </c>
      <c r="S103" s="377" t="str">
        <f t="shared" si="6"/>
        <v/>
      </c>
      <c r="T103" s="267"/>
      <c r="U103" s="268"/>
      <c r="V103" s="268"/>
      <c r="W103" s="106"/>
      <c r="X103" s="106"/>
      <c r="Y103" s="106"/>
      <c r="Z103" s="106"/>
    </row>
    <row r="104" spans="2:26" s="48" customFormat="1" x14ac:dyDescent="0.3">
      <c r="B104" s="357" t="str">
        <f>IF('Voluntary Elections'!C98="","",'Voluntary Elections'!C98)</f>
        <v/>
      </c>
      <c r="C104" s="357" t="str">
        <f>IF('Voluntary Elections'!D98="","",'Voluntary Elections'!D98)</f>
        <v/>
      </c>
      <c r="D104" s="269" t="str">
        <f>IF(B104="","",'Voluntary Elections'!B98)</f>
        <v/>
      </c>
      <c r="E104" s="270" t="str">
        <f>IF(B104="","",calculations!V73)</f>
        <v/>
      </c>
      <c r="F104" s="271" t="str">
        <f>IF(B104="","",N(calculations!W73)+N(calculations!X73))</f>
        <v/>
      </c>
      <c r="G104" s="363" t="str">
        <f t="shared" si="4"/>
        <v/>
      </c>
      <c r="H104" s="381" t="str">
        <f>IF(B104="","",IF(N(calculations!L73)+N(calculations!N73)=0,"",N(calculations!L73)+N(calculations!N73)))</f>
        <v/>
      </c>
      <c r="I104" s="384" t="str">
        <f t="shared" si="5"/>
        <v/>
      </c>
      <c r="J104" s="273" t="str">
        <f>IF(B104="","",IF(N(calculations!Q73)=0,"",calculations!Q73))</f>
        <v/>
      </c>
      <c r="K104" s="378" t="str">
        <f>IF(OR(B104="",'Basic Elections'!$C$29&lt;&gt;"Yes"),"","$5,000/$500/$2,000")</f>
        <v/>
      </c>
      <c r="L104" s="272" t="str">
        <f>IF(B104="","",IF(N(calculations!Y73)=0,"",calculations!Y73))</f>
        <v/>
      </c>
      <c r="M104" s="270" t="str">
        <f>IF(OR(B104="",'Voluntary Elections'!G98="",'Voluntary Elections'!G98=0),"",'Voluntary Elections'!G98)</f>
        <v/>
      </c>
      <c r="N104" s="272" t="str">
        <f>IF(OR(B104="",M104=""),"",N(M104)*IFERROR(INDEX('voluntary life sheet'!$C$3:$M$3,1,MATCH(N('Voluntary Elections'!E98),{0,30,35,40,45,50,55,60,65,70,75},1)),0)/1000)</f>
        <v/>
      </c>
      <c r="O104" s="270" t="str">
        <f>IF(OR(B104="",'Voluntary Elections'!H98="",'Voluntary Elections'!H98=0),"",'Voluntary Elections'!H98)</f>
        <v/>
      </c>
      <c r="P104" s="370" t="str">
        <f>IF(OR(B104="",O104=""),"",N(O104)*IFERROR(INDEX('voluntary life sheet'!$C$3:$M$3,1,MATCH(N('Voluntary Elections'!E98),{0,30,35,40,45,50,55,60,65,70,75},1)),0)/1000)</f>
        <v/>
      </c>
      <c r="Q104" s="371" t="str">
        <f>IF(OR(B104="",'Voluntary Elections'!I98="",'Voluntary Elections'!I98=0),"",'Voluntary Elections'!I98)</f>
        <v/>
      </c>
      <c r="R104" s="273" t="str">
        <f>IF(OR(B104="",Q104=""),"",'voluntary life'!$C$42)</f>
        <v/>
      </c>
      <c r="S104" s="376" t="str">
        <f t="shared" si="6"/>
        <v/>
      </c>
      <c r="T104" s="267"/>
      <c r="U104" s="268"/>
      <c r="V104" s="268"/>
      <c r="W104" s="106"/>
      <c r="X104" s="106"/>
      <c r="Y104" s="106"/>
      <c r="Z104" s="106"/>
    </row>
    <row r="105" spans="2:26" s="48" customFormat="1" x14ac:dyDescent="0.3">
      <c r="B105" s="358" t="str">
        <f>IF('Voluntary Elections'!C99="","",'Voluntary Elections'!C99)</f>
        <v/>
      </c>
      <c r="C105" s="358" t="str">
        <f>IF('Voluntary Elections'!D99="","",'Voluntary Elections'!D99)</f>
        <v/>
      </c>
      <c r="D105" s="274" t="str">
        <f>IF(B105="","",'Voluntary Elections'!B99)</f>
        <v/>
      </c>
      <c r="E105" s="275" t="str">
        <f>IF(B105="","",calculations!V74)</f>
        <v/>
      </c>
      <c r="F105" s="276" t="str">
        <f>IF(B105="","",N(calculations!W74)+N(calculations!X74))</f>
        <v/>
      </c>
      <c r="G105" s="364" t="str">
        <f t="shared" si="4"/>
        <v/>
      </c>
      <c r="H105" s="382" t="str">
        <f>IF(B105="","",IF(N(calculations!L74)+N(calculations!N74)=0,"",N(calculations!L74)+N(calculations!N74)))</f>
        <v/>
      </c>
      <c r="I105" s="385" t="str">
        <f t="shared" si="5"/>
        <v/>
      </c>
      <c r="J105" s="278" t="str">
        <f>IF(B105="","",IF(N(calculations!Q74)=0,"",calculations!Q74))</f>
        <v/>
      </c>
      <c r="K105" s="379" t="str">
        <f>IF(OR(B105="",'Basic Elections'!$C$29&lt;&gt;"Yes"),"","$5,000/$500/$2,000")</f>
        <v/>
      </c>
      <c r="L105" s="277" t="str">
        <f>IF(B105="","",IF(N(calculations!Y74)=0,"",calculations!Y74))</f>
        <v/>
      </c>
      <c r="M105" s="275" t="str">
        <f>IF(OR(B105="",'Voluntary Elections'!G99="",'Voluntary Elections'!G99=0),"",'Voluntary Elections'!G99)</f>
        <v/>
      </c>
      <c r="N105" s="277" t="str">
        <f>IF(OR(B105="",M105=""),"",N(M105)*IFERROR(INDEX('voluntary life sheet'!$C$3:$M$3,1,MATCH(N('Voluntary Elections'!E99),{0,30,35,40,45,50,55,60,65,70,75},1)),0)/1000)</f>
        <v/>
      </c>
      <c r="O105" s="275" t="str">
        <f>IF(OR(B105="",'Voluntary Elections'!H99="",'Voluntary Elections'!H99=0),"",'Voluntary Elections'!H99)</f>
        <v/>
      </c>
      <c r="P105" s="372" t="str">
        <f>IF(OR(B105="",O105=""),"",N(O105)*IFERROR(INDEX('voluntary life sheet'!$C$3:$M$3,1,MATCH(N('Voluntary Elections'!E99),{0,30,35,40,45,50,55,60,65,70,75},1)),0)/1000)</f>
        <v/>
      </c>
      <c r="Q105" s="373" t="str">
        <f>IF(OR(B105="",'Voluntary Elections'!I99="",'Voluntary Elections'!I99=0),"",'Voluntary Elections'!I99)</f>
        <v/>
      </c>
      <c r="R105" s="278" t="str">
        <f>IF(OR(B105="",Q105=""),"",'voluntary life'!$C$42)</f>
        <v/>
      </c>
      <c r="S105" s="377" t="str">
        <f t="shared" si="6"/>
        <v/>
      </c>
      <c r="T105" s="267"/>
      <c r="U105" s="268"/>
      <c r="V105" s="268"/>
      <c r="W105" s="106"/>
      <c r="X105" s="106"/>
      <c r="Y105" s="106"/>
      <c r="Z105" s="106"/>
    </row>
    <row r="106" spans="2:26" s="48" customFormat="1" x14ac:dyDescent="0.3">
      <c r="B106" s="357" t="str">
        <f>IF('Voluntary Elections'!C100="","",'Voluntary Elections'!C100)</f>
        <v/>
      </c>
      <c r="C106" s="357" t="str">
        <f>IF('Voluntary Elections'!D100="","",'Voluntary Elections'!D100)</f>
        <v/>
      </c>
      <c r="D106" s="269" t="str">
        <f>IF(B106="","",'Voluntary Elections'!B100)</f>
        <v/>
      </c>
      <c r="E106" s="270" t="str">
        <f>IF(B106="","",calculations!V75)</f>
        <v/>
      </c>
      <c r="F106" s="271" t="str">
        <f>IF(B106="","",N(calculations!W75)+N(calculations!X75))</f>
        <v/>
      </c>
      <c r="G106" s="363" t="str">
        <f t="shared" si="4"/>
        <v/>
      </c>
      <c r="H106" s="381" t="str">
        <f>IF(B106="","",IF(N(calculations!L75)+N(calculations!N75)=0,"",N(calculations!L75)+N(calculations!N75)))</f>
        <v/>
      </c>
      <c r="I106" s="384" t="str">
        <f t="shared" si="5"/>
        <v/>
      </c>
      <c r="J106" s="273" t="str">
        <f>IF(B106="","",IF(N(calculations!Q75)=0,"",calculations!Q75))</f>
        <v/>
      </c>
      <c r="K106" s="378" t="str">
        <f>IF(OR(B106="",'Basic Elections'!$C$29&lt;&gt;"Yes"),"","$5,000/$500/$2,000")</f>
        <v/>
      </c>
      <c r="L106" s="272" t="str">
        <f>IF(B106="","",IF(N(calculations!Y75)=0,"",calculations!Y75))</f>
        <v/>
      </c>
      <c r="M106" s="270" t="str">
        <f>IF(OR(B106="",'Voluntary Elections'!G100="",'Voluntary Elections'!G100=0),"",'Voluntary Elections'!G100)</f>
        <v/>
      </c>
      <c r="N106" s="272" t="str">
        <f>IF(OR(B106="",M106=""),"",N(M106)*IFERROR(INDEX('voluntary life sheet'!$C$3:$M$3,1,MATCH(N('Voluntary Elections'!E100),{0,30,35,40,45,50,55,60,65,70,75},1)),0)/1000)</f>
        <v/>
      </c>
      <c r="O106" s="270" t="str">
        <f>IF(OR(B106="",'Voluntary Elections'!H100="",'Voluntary Elections'!H100=0),"",'Voluntary Elections'!H100)</f>
        <v/>
      </c>
      <c r="P106" s="370" t="str">
        <f>IF(OR(B106="",O106=""),"",N(O106)*IFERROR(INDEX('voluntary life sheet'!$C$3:$M$3,1,MATCH(N('Voluntary Elections'!E100),{0,30,35,40,45,50,55,60,65,70,75},1)),0)/1000)</f>
        <v/>
      </c>
      <c r="Q106" s="371" t="str">
        <f>IF(OR(B106="",'Voluntary Elections'!I100="",'Voluntary Elections'!I100=0),"",'Voluntary Elections'!I100)</f>
        <v/>
      </c>
      <c r="R106" s="273" t="str">
        <f>IF(OR(B106="",Q106=""),"",'voluntary life'!$C$42)</f>
        <v/>
      </c>
      <c r="S106" s="376" t="str">
        <f t="shared" si="6"/>
        <v/>
      </c>
      <c r="T106" s="267"/>
      <c r="U106" s="268"/>
      <c r="V106" s="268"/>
      <c r="W106" s="106"/>
      <c r="X106" s="106"/>
      <c r="Y106" s="106"/>
      <c r="Z106" s="106"/>
    </row>
    <row r="107" spans="2:26" s="48" customFormat="1" x14ac:dyDescent="0.3">
      <c r="B107" s="358" t="str">
        <f>IF('Voluntary Elections'!C101="","",'Voluntary Elections'!C101)</f>
        <v/>
      </c>
      <c r="C107" s="358" t="str">
        <f>IF('Voluntary Elections'!D101="","",'Voluntary Elections'!D101)</f>
        <v/>
      </c>
      <c r="D107" s="274" t="str">
        <f>IF(B107="","",'Voluntary Elections'!B101)</f>
        <v/>
      </c>
      <c r="E107" s="275" t="str">
        <f>IF(B107="","",calculations!V76)</f>
        <v/>
      </c>
      <c r="F107" s="276" t="str">
        <f>IF(B107="","",N(calculations!W76)+N(calculations!X76))</f>
        <v/>
      </c>
      <c r="G107" s="364" t="str">
        <f t="shared" si="4"/>
        <v/>
      </c>
      <c r="H107" s="382" t="str">
        <f>IF(B107="","",IF(N(calculations!L76)+N(calculations!N76)=0,"",N(calculations!L76)+N(calculations!N76)))</f>
        <v/>
      </c>
      <c r="I107" s="385" t="str">
        <f t="shared" si="5"/>
        <v/>
      </c>
      <c r="J107" s="278" t="str">
        <f>IF(B107="","",IF(N(calculations!Q76)=0,"",calculations!Q76))</f>
        <v/>
      </c>
      <c r="K107" s="379" t="str">
        <f>IF(OR(B107="",'Basic Elections'!$C$29&lt;&gt;"Yes"),"","$5,000/$500/$2,000")</f>
        <v/>
      </c>
      <c r="L107" s="277" t="str">
        <f>IF(B107="","",IF(N(calculations!Y76)=0,"",calculations!Y76))</f>
        <v/>
      </c>
      <c r="M107" s="275" t="str">
        <f>IF(OR(B107="",'Voluntary Elections'!G101="",'Voluntary Elections'!G101=0),"",'Voluntary Elections'!G101)</f>
        <v/>
      </c>
      <c r="N107" s="277" t="str">
        <f>IF(OR(B107="",M107=""),"",N(M107)*IFERROR(INDEX('voluntary life sheet'!$C$3:$M$3,1,MATCH(N('Voluntary Elections'!E101),{0,30,35,40,45,50,55,60,65,70,75},1)),0)/1000)</f>
        <v/>
      </c>
      <c r="O107" s="275" t="str">
        <f>IF(OR(B107="",'Voluntary Elections'!H101="",'Voluntary Elections'!H101=0),"",'Voluntary Elections'!H101)</f>
        <v/>
      </c>
      <c r="P107" s="372" t="str">
        <f>IF(OR(B107="",O107=""),"",N(O107)*IFERROR(INDEX('voluntary life sheet'!$C$3:$M$3,1,MATCH(N('Voluntary Elections'!E101),{0,30,35,40,45,50,55,60,65,70,75},1)),0)/1000)</f>
        <v/>
      </c>
      <c r="Q107" s="373" t="str">
        <f>IF(OR(B107="",'Voluntary Elections'!I101="",'Voluntary Elections'!I101=0),"",'Voluntary Elections'!I101)</f>
        <v/>
      </c>
      <c r="R107" s="278" t="str">
        <f>IF(OR(B107="",Q107=""),"",'voluntary life'!$C$42)</f>
        <v/>
      </c>
      <c r="S107" s="377" t="str">
        <f t="shared" si="6"/>
        <v/>
      </c>
      <c r="T107" s="267"/>
      <c r="U107" s="268"/>
      <c r="V107" s="268"/>
      <c r="W107" s="106"/>
      <c r="X107" s="106"/>
      <c r="Y107" s="106"/>
      <c r="Z107" s="106"/>
    </row>
    <row r="108" spans="2:26" s="48" customFormat="1" x14ac:dyDescent="0.3">
      <c r="B108" s="357" t="str">
        <f>IF('Voluntary Elections'!C102="","",'Voluntary Elections'!C102)</f>
        <v/>
      </c>
      <c r="C108" s="357" t="str">
        <f>IF('Voluntary Elections'!D102="","",'Voluntary Elections'!D102)</f>
        <v/>
      </c>
      <c r="D108" s="269" t="str">
        <f>IF(B108="","",'Voluntary Elections'!B102)</f>
        <v/>
      </c>
      <c r="E108" s="270" t="str">
        <f>IF(B108="","",calculations!V77)</f>
        <v/>
      </c>
      <c r="F108" s="271" t="str">
        <f>IF(B108="","",N(calculations!W77)+N(calculations!X77))</f>
        <v/>
      </c>
      <c r="G108" s="363" t="str">
        <f t="shared" si="4"/>
        <v/>
      </c>
      <c r="H108" s="381" t="str">
        <f>IF(B108="","",IF(N(calculations!L77)+N(calculations!N77)=0,"",N(calculations!L77)+N(calculations!N77)))</f>
        <v/>
      </c>
      <c r="I108" s="384" t="str">
        <f t="shared" si="5"/>
        <v/>
      </c>
      <c r="J108" s="273" t="str">
        <f>IF(B108="","",IF(N(calculations!Q77)=0,"",calculations!Q77))</f>
        <v/>
      </c>
      <c r="K108" s="378" t="str">
        <f>IF(OR(B108="",'Basic Elections'!$C$29&lt;&gt;"Yes"),"","$5,000/$500/$2,000")</f>
        <v/>
      </c>
      <c r="L108" s="272" t="str">
        <f>IF(B108="","",IF(N(calculations!Y77)=0,"",calculations!Y77))</f>
        <v/>
      </c>
      <c r="M108" s="270" t="str">
        <f>IF(OR(B108="",'Voluntary Elections'!G102="",'Voluntary Elections'!G102=0),"",'Voluntary Elections'!G102)</f>
        <v/>
      </c>
      <c r="N108" s="272" t="str">
        <f>IF(OR(B108="",M108=""),"",N(M108)*IFERROR(INDEX('voluntary life sheet'!$C$3:$M$3,1,MATCH(N('Voluntary Elections'!E102),{0,30,35,40,45,50,55,60,65,70,75},1)),0)/1000)</f>
        <v/>
      </c>
      <c r="O108" s="270" t="str">
        <f>IF(OR(B108="",'Voluntary Elections'!H102="",'Voluntary Elections'!H102=0),"",'Voluntary Elections'!H102)</f>
        <v/>
      </c>
      <c r="P108" s="370" t="str">
        <f>IF(OR(B108="",O108=""),"",N(O108)*IFERROR(INDEX('voluntary life sheet'!$C$3:$M$3,1,MATCH(N('Voluntary Elections'!E102),{0,30,35,40,45,50,55,60,65,70,75},1)),0)/1000)</f>
        <v/>
      </c>
      <c r="Q108" s="371" t="str">
        <f>IF(OR(B108="",'Voluntary Elections'!I102="",'Voluntary Elections'!I102=0),"",'Voluntary Elections'!I102)</f>
        <v/>
      </c>
      <c r="R108" s="273" t="str">
        <f>IF(OR(B108="",Q108=""),"",'voluntary life'!$C$42)</f>
        <v/>
      </c>
      <c r="S108" s="376" t="str">
        <f t="shared" si="6"/>
        <v/>
      </c>
      <c r="T108" s="267"/>
      <c r="U108" s="268"/>
      <c r="V108" s="268"/>
      <c r="W108" s="106"/>
      <c r="X108" s="106"/>
      <c r="Y108" s="106"/>
      <c r="Z108" s="106"/>
    </row>
    <row r="109" spans="2:26" s="48" customFormat="1" x14ac:dyDescent="0.3">
      <c r="B109" s="358" t="str">
        <f>IF('Voluntary Elections'!C103="","",'Voluntary Elections'!C103)</f>
        <v/>
      </c>
      <c r="C109" s="358" t="str">
        <f>IF('Voluntary Elections'!D103="","",'Voluntary Elections'!D103)</f>
        <v/>
      </c>
      <c r="D109" s="274" t="str">
        <f>IF(B109="","",'Voluntary Elections'!B103)</f>
        <v/>
      </c>
      <c r="E109" s="275" t="str">
        <f>IF(B109="","",calculations!V78)</f>
        <v/>
      </c>
      <c r="F109" s="276" t="str">
        <f>IF(B109="","",N(calculations!W78)+N(calculations!X78))</f>
        <v/>
      </c>
      <c r="G109" s="364" t="str">
        <f t="shared" si="4"/>
        <v/>
      </c>
      <c r="H109" s="382" t="str">
        <f>IF(B109="","",IF(N(calculations!L78)+N(calculations!N78)=0,"",N(calculations!L78)+N(calculations!N78)))</f>
        <v/>
      </c>
      <c r="I109" s="385" t="str">
        <f t="shared" si="5"/>
        <v/>
      </c>
      <c r="J109" s="278" t="str">
        <f>IF(B109="","",IF(N(calculations!Q78)=0,"",calculations!Q78))</f>
        <v/>
      </c>
      <c r="K109" s="379" t="str">
        <f>IF(OR(B109="",'Basic Elections'!$C$29&lt;&gt;"Yes"),"","$5,000/$500/$2,000")</f>
        <v/>
      </c>
      <c r="L109" s="277" t="str">
        <f>IF(B109="","",IF(N(calculations!Y78)=0,"",calculations!Y78))</f>
        <v/>
      </c>
      <c r="M109" s="275" t="str">
        <f>IF(OR(B109="",'Voluntary Elections'!G103="",'Voluntary Elections'!G103=0),"",'Voluntary Elections'!G103)</f>
        <v/>
      </c>
      <c r="N109" s="277" t="str">
        <f>IF(OR(B109="",M109=""),"",N(M109)*IFERROR(INDEX('voluntary life sheet'!$C$3:$M$3,1,MATCH(N('Voluntary Elections'!E103),{0,30,35,40,45,50,55,60,65,70,75},1)),0)/1000)</f>
        <v/>
      </c>
      <c r="O109" s="275" t="str">
        <f>IF(OR(B109="",'Voluntary Elections'!H103="",'Voluntary Elections'!H103=0),"",'Voluntary Elections'!H103)</f>
        <v/>
      </c>
      <c r="P109" s="372" t="str">
        <f>IF(OR(B109="",O109=""),"",N(O109)*IFERROR(INDEX('voluntary life sheet'!$C$3:$M$3,1,MATCH(N('Voluntary Elections'!E103),{0,30,35,40,45,50,55,60,65,70,75},1)),0)/1000)</f>
        <v/>
      </c>
      <c r="Q109" s="373" t="str">
        <f>IF(OR(B109="",'Voluntary Elections'!I103="",'Voluntary Elections'!I103=0),"",'Voluntary Elections'!I103)</f>
        <v/>
      </c>
      <c r="R109" s="278" t="str">
        <f>IF(OR(B109="",Q109=""),"",'voluntary life'!$C$42)</f>
        <v/>
      </c>
      <c r="S109" s="377" t="str">
        <f t="shared" si="6"/>
        <v/>
      </c>
      <c r="T109" s="267"/>
      <c r="U109" s="268"/>
      <c r="V109" s="268"/>
      <c r="W109" s="106"/>
      <c r="X109" s="106"/>
      <c r="Y109" s="106"/>
      <c r="Z109" s="106"/>
    </row>
    <row r="110" spans="2:26" s="48" customFormat="1" x14ac:dyDescent="0.3">
      <c r="B110" s="357" t="str">
        <f>IF('Voluntary Elections'!C104="","",'Voluntary Elections'!C104)</f>
        <v/>
      </c>
      <c r="C110" s="357" t="str">
        <f>IF('Voluntary Elections'!D104="","",'Voluntary Elections'!D104)</f>
        <v/>
      </c>
      <c r="D110" s="269" t="str">
        <f>IF(B110="","",'Voluntary Elections'!B104)</f>
        <v/>
      </c>
      <c r="E110" s="270" t="str">
        <f>IF(B110="","",calculations!V79)</f>
        <v/>
      </c>
      <c r="F110" s="271" t="str">
        <f>IF(B110="","",N(calculations!W79)+N(calculations!X79))</f>
        <v/>
      </c>
      <c r="G110" s="363" t="str">
        <f t="shared" si="4"/>
        <v/>
      </c>
      <c r="H110" s="381" t="str">
        <f>IF(B110="","",IF(N(calculations!L79)+N(calculations!N79)=0,"",N(calculations!L79)+N(calculations!N79)))</f>
        <v/>
      </c>
      <c r="I110" s="384" t="str">
        <f t="shared" si="5"/>
        <v/>
      </c>
      <c r="J110" s="273" t="str">
        <f>IF(B110="","",IF(N(calculations!Q79)=0,"",calculations!Q79))</f>
        <v/>
      </c>
      <c r="K110" s="378" t="str">
        <f>IF(OR(B110="",'Basic Elections'!$C$29&lt;&gt;"Yes"),"","$5,000/$500/$2,000")</f>
        <v/>
      </c>
      <c r="L110" s="272" t="str">
        <f>IF(B110="","",IF(N(calculations!Y79)=0,"",calculations!Y79))</f>
        <v/>
      </c>
      <c r="M110" s="270" t="str">
        <f>IF(OR(B110="",'Voluntary Elections'!G104="",'Voluntary Elections'!G104=0),"",'Voluntary Elections'!G104)</f>
        <v/>
      </c>
      <c r="N110" s="272" t="str">
        <f>IF(OR(B110="",M110=""),"",N(M110)*IFERROR(INDEX('voluntary life sheet'!$C$3:$M$3,1,MATCH(N('Voluntary Elections'!E104),{0,30,35,40,45,50,55,60,65,70,75},1)),0)/1000)</f>
        <v/>
      </c>
      <c r="O110" s="270" t="str">
        <f>IF(OR(B110="",'Voluntary Elections'!H104="",'Voluntary Elections'!H104=0),"",'Voluntary Elections'!H104)</f>
        <v/>
      </c>
      <c r="P110" s="370" t="str">
        <f>IF(OR(B110="",O110=""),"",N(O110)*IFERROR(INDEX('voluntary life sheet'!$C$3:$M$3,1,MATCH(N('Voluntary Elections'!E104),{0,30,35,40,45,50,55,60,65,70,75},1)),0)/1000)</f>
        <v/>
      </c>
      <c r="Q110" s="371" t="str">
        <f>IF(OR(B110="",'Voluntary Elections'!I104="",'Voluntary Elections'!I104=0),"",'Voluntary Elections'!I104)</f>
        <v/>
      </c>
      <c r="R110" s="273" t="str">
        <f>IF(OR(B110="",Q110=""),"",'voluntary life'!$C$42)</f>
        <v/>
      </c>
      <c r="S110" s="376" t="str">
        <f t="shared" si="6"/>
        <v/>
      </c>
      <c r="T110" s="267"/>
      <c r="U110" s="268"/>
      <c r="V110" s="268"/>
      <c r="W110" s="106"/>
      <c r="X110" s="106"/>
      <c r="Y110" s="106"/>
      <c r="Z110" s="106"/>
    </row>
    <row r="111" spans="2:26" s="48" customFormat="1" x14ac:dyDescent="0.3">
      <c r="B111" s="358" t="str">
        <f>IF('Voluntary Elections'!C105="","",'Voluntary Elections'!C105)</f>
        <v/>
      </c>
      <c r="C111" s="358" t="str">
        <f>IF('Voluntary Elections'!D105="","",'Voluntary Elections'!D105)</f>
        <v/>
      </c>
      <c r="D111" s="274" t="str">
        <f>IF(B111="","",'Voluntary Elections'!B105)</f>
        <v/>
      </c>
      <c r="E111" s="275" t="str">
        <f>IF(B111="","",calculations!V80)</f>
        <v/>
      </c>
      <c r="F111" s="276" t="str">
        <f>IF(B111="","",N(calculations!W80)+N(calculations!X80))</f>
        <v/>
      </c>
      <c r="G111" s="364" t="str">
        <f t="shared" si="4"/>
        <v/>
      </c>
      <c r="H111" s="382" t="str">
        <f>IF(B111="","",IF(N(calculations!L80)+N(calculations!N80)=0,"",N(calculations!L80)+N(calculations!N80)))</f>
        <v/>
      </c>
      <c r="I111" s="385" t="str">
        <f t="shared" si="5"/>
        <v/>
      </c>
      <c r="J111" s="278" t="str">
        <f>IF(B111="","",IF(N(calculations!Q80)=0,"",calculations!Q80))</f>
        <v/>
      </c>
      <c r="K111" s="379" t="str">
        <f>IF(OR(B111="",'Basic Elections'!$C$29&lt;&gt;"Yes"),"","$5,000/$500/$2,000")</f>
        <v/>
      </c>
      <c r="L111" s="277" t="str">
        <f>IF(B111="","",IF(N(calculations!Y80)=0,"",calculations!Y80))</f>
        <v/>
      </c>
      <c r="M111" s="275" t="str">
        <f>IF(OR(B111="",'Voluntary Elections'!G105="",'Voluntary Elections'!G105=0),"",'Voluntary Elections'!G105)</f>
        <v/>
      </c>
      <c r="N111" s="277" t="str">
        <f>IF(OR(B111="",M111=""),"",N(M111)*IFERROR(INDEX('voluntary life sheet'!$C$3:$M$3,1,MATCH(N('Voluntary Elections'!E105),{0,30,35,40,45,50,55,60,65,70,75},1)),0)/1000)</f>
        <v/>
      </c>
      <c r="O111" s="275" t="str">
        <f>IF(OR(B111="",'Voluntary Elections'!H105="",'Voluntary Elections'!H105=0),"",'Voluntary Elections'!H105)</f>
        <v/>
      </c>
      <c r="P111" s="372" t="str">
        <f>IF(OR(B111="",O111=""),"",N(O111)*IFERROR(INDEX('voluntary life sheet'!$C$3:$M$3,1,MATCH(N('Voluntary Elections'!E105),{0,30,35,40,45,50,55,60,65,70,75},1)),0)/1000)</f>
        <v/>
      </c>
      <c r="Q111" s="373" t="str">
        <f>IF(OR(B111="",'Voluntary Elections'!I105="",'Voluntary Elections'!I105=0),"",'Voluntary Elections'!I105)</f>
        <v/>
      </c>
      <c r="R111" s="278" t="str">
        <f>IF(OR(B111="",Q111=""),"",'voluntary life'!$C$42)</f>
        <v/>
      </c>
      <c r="S111" s="377" t="str">
        <f t="shared" si="6"/>
        <v/>
      </c>
      <c r="T111" s="267"/>
      <c r="U111" s="268"/>
      <c r="V111" s="268"/>
      <c r="W111" s="106"/>
      <c r="X111" s="106"/>
      <c r="Y111" s="106"/>
      <c r="Z111" s="106"/>
    </row>
    <row r="112" spans="2:26" s="48" customFormat="1" x14ac:dyDescent="0.3">
      <c r="B112" s="357" t="str">
        <f>IF('Voluntary Elections'!C106="","",'Voluntary Elections'!C106)</f>
        <v/>
      </c>
      <c r="C112" s="357" t="str">
        <f>IF('Voluntary Elections'!D106="","",'Voluntary Elections'!D106)</f>
        <v/>
      </c>
      <c r="D112" s="269" t="str">
        <f>IF(B112="","",'Voluntary Elections'!B106)</f>
        <v/>
      </c>
      <c r="E112" s="270" t="str">
        <f>IF(B112="","",calculations!V81)</f>
        <v/>
      </c>
      <c r="F112" s="271" t="str">
        <f>IF(B112="","",N(calculations!W81)+N(calculations!X81))</f>
        <v/>
      </c>
      <c r="G112" s="363" t="str">
        <f t="shared" si="4"/>
        <v/>
      </c>
      <c r="H112" s="381" t="str">
        <f>IF(B112="","",IF(N(calculations!L81)+N(calculations!N81)=0,"",N(calculations!L81)+N(calculations!N81)))</f>
        <v/>
      </c>
      <c r="I112" s="384" t="str">
        <f t="shared" si="5"/>
        <v/>
      </c>
      <c r="J112" s="273" t="str">
        <f>IF(B112="","",IF(N(calculations!Q81)=0,"",calculations!Q81))</f>
        <v/>
      </c>
      <c r="K112" s="378" t="str">
        <f>IF(OR(B112="",'Basic Elections'!$C$29&lt;&gt;"Yes"),"","$5,000/$500/$2,000")</f>
        <v/>
      </c>
      <c r="L112" s="272" t="str">
        <f>IF(B112="","",IF(N(calculations!Y81)=0,"",calculations!Y81))</f>
        <v/>
      </c>
      <c r="M112" s="270" t="str">
        <f>IF(OR(B112="",'Voluntary Elections'!G106="",'Voluntary Elections'!G106=0),"",'Voluntary Elections'!G106)</f>
        <v/>
      </c>
      <c r="N112" s="272" t="str">
        <f>IF(OR(B112="",M112=""),"",N(M112)*IFERROR(INDEX('voluntary life sheet'!$C$3:$M$3,1,MATCH(N('Voluntary Elections'!E106),{0,30,35,40,45,50,55,60,65,70,75},1)),0)/1000)</f>
        <v/>
      </c>
      <c r="O112" s="270" t="str">
        <f>IF(OR(B112="",'Voluntary Elections'!H106="",'Voluntary Elections'!H106=0),"",'Voluntary Elections'!H106)</f>
        <v/>
      </c>
      <c r="P112" s="370" t="str">
        <f>IF(OR(B112="",O112=""),"",N(O112)*IFERROR(INDEX('voluntary life sheet'!$C$3:$M$3,1,MATCH(N('Voluntary Elections'!E106),{0,30,35,40,45,50,55,60,65,70,75},1)),0)/1000)</f>
        <v/>
      </c>
      <c r="Q112" s="371" t="str">
        <f>IF(OR(B112="",'Voluntary Elections'!I106="",'Voluntary Elections'!I106=0),"",'Voluntary Elections'!I106)</f>
        <v/>
      </c>
      <c r="R112" s="273" t="str">
        <f>IF(OR(B112="",Q112=""),"",'voluntary life'!$C$42)</f>
        <v/>
      </c>
      <c r="S112" s="376" t="str">
        <f t="shared" si="6"/>
        <v/>
      </c>
      <c r="T112" s="267"/>
      <c r="U112" s="268"/>
      <c r="V112" s="268"/>
      <c r="W112" s="106"/>
      <c r="X112" s="106"/>
      <c r="Y112" s="106"/>
      <c r="Z112" s="106"/>
    </row>
    <row r="113" spans="2:26" s="48" customFormat="1" x14ac:dyDescent="0.3">
      <c r="B113" s="358" t="str">
        <f>IF('Voluntary Elections'!C107="","",'Voluntary Elections'!C107)</f>
        <v/>
      </c>
      <c r="C113" s="358" t="str">
        <f>IF('Voluntary Elections'!D107="","",'Voluntary Elections'!D107)</f>
        <v/>
      </c>
      <c r="D113" s="274" t="str">
        <f>IF(B113="","",'Voluntary Elections'!B107)</f>
        <v/>
      </c>
      <c r="E113" s="275" t="str">
        <f>IF(B113="","",calculations!V82)</f>
        <v/>
      </c>
      <c r="F113" s="276" t="str">
        <f>IF(B113="","",N(calculations!W82)+N(calculations!X82))</f>
        <v/>
      </c>
      <c r="G113" s="364" t="str">
        <f t="shared" si="4"/>
        <v/>
      </c>
      <c r="H113" s="382" t="str">
        <f>IF(B113="","",IF(N(calculations!L82)+N(calculations!N82)=0,"",N(calculations!L82)+N(calculations!N82)))</f>
        <v/>
      </c>
      <c r="I113" s="385" t="str">
        <f t="shared" si="5"/>
        <v/>
      </c>
      <c r="J113" s="278" t="str">
        <f>IF(B113="","",IF(N(calculations!Q82)=0,"",calculations!Q82))</f>
        <v/>
      </c>
      <c r="K113" s="379" t="str">
        <f>IF(OR(B113="",'Basic Elections'!$C$29&lt;&gt;"Yes"),"","$5,000/$500/$2,000")</f>
        <v/>
      </c>
      <c r="L113" s="277" t="str">
        <f>IF(B113="","",IF(N(calculations!Y82)=0,"",calculations!Y82))</f>
        <v/>
      </c>
      <c r="M113" s="275" t="str">
        <f>IF(OR(B113="",'Voluntary Elections'!G107="",'Voluntary Elections'!G107=0),"",'Voluntary Elections'!G107)</f>
        <v/>
      </c>
      <c r="N113" s="277" t="str">
        <f>IF(OR(B113="",M113=""),"",N(M113)*IFERROR(INDEX('voluntary life sheet'!$C$3:$M$3,1,MATCH(N('Voluntary Elections'!E107),{0,30,35,40,45,50,55,60,65,70,75},1)),0)/1000)</f>
        <v/>
      </c>
      <c r="O113" s="275" t="str">
        <f>IF(OR(B113="",'Voluntary Elections'!H107="",'Voluntary Elections'!H107=0),"",'Voluntary Elections'!H107)</f>
        <v/>
      </c>
      <c r="P113" s="372" t="str">
        <f>IF(OR(B113="",O113=""),"",N(O113)*IFERROR(INDEX('voluntary life sheet'!$C$3:$M$3,1,MATCH(N('Voluntary Elections'!E107),{0,30,35,40,45,50,55,60,65,70,75},1)),0)/1000)</f>
        <v/>
      </c>
      <c r="Q113" s="373" t="str">
        <f>IF(OR(B113="",'Voluntary Elections'!I107="",'Voluntary Elections'!I107=0),"",'Voluntary Elections'!I107)</f>
        <v/>
      </c>
      <c r="R113" s="278" t="str">
        <f>IF(OR(B113="",Q113=""),"",'voluntary life'!$C$42)</f>
        <v/>
      </c>
      <c r="S113" s="377" t="str">
        <f t="shared" si="6"/>
        <v/>
      </c>
      <c r="T113" s="267"/>
      <c r="U113" s="268"/>
      <c r="V113" s="268"/>
      <c r="W113" s="106"/>
      <c r="X113" s="106"/>
      <c r="Y113" s="106"/>
      <c r="Z113" s="106"/>
    </row>
    <row r="114" spans="2:26" s="48" customFormat="1" x14ac:dyDescent="0.3">
      <c r="B114" s="357" t="str">
        <f>IF('Voluntary Elections'!C108="","",'Voluntary Elections'!C108)</f>
        <v/>
      </c>
      <c r="C114" s="357" t="str">
        <f>IF('Voluntary Elections'!D108="","",'Voluntary Elections'!D108)</f>
        <v/>
      </c>
      <c r="D114" s="269" t="str">
        <f>IF(B114="","",'Voluntary Elections'!B108)</f>
        <v/>
      </c>
      <c r="E114" s="270" t="str">
        <f>IF(B114="","",calculations!V83)</f>
        <v/>
      </c>
      <c r="F114" s="271" t="str">
        <f>IF(B114="","",N(calculations!W83)+N(calculations!X83))</f>
        <v/>
      </c>
      <c r="G114" s="363" t="str">
        <f t="shared" si="4"/>
        <v/>
      </c>
      <c r="H114" s="381" t="str">
        <f>IF(B114="","",IF(N(calculations!L83)+N(calculations!N83)=0,"",N(calculations!L83)+N(calculations!N83)))</f>
        <v/>
      </c>
      <c r="I114" s="384" t="str">
        <f t="shared" si="5"/>
        <v/>
      </c>
      <c r="J114" s="273" t="str">
        <f>IF(B114="","",IF(N(calculations!Q83)=0,"",calculations!Q83))</f>
        <v/>
      </c>
      <c r="K114" s="378" t="str">
        <f>IF(OR(B114="",'Basic Elections'!$C$29&lt;&gt;"Yes"),"","$5,000/$500/$2,000")</f>
        <v/>
      </c>
      <c r="L114" s="272" t="str">
        <f>IF(B114="","",IF(N(calculations!Y83)=0,"",calculations!Y83))</f>
        <v/>
      </c>
      <c r="M114" s="270" t="str">
        <f>IF(OR(B114="",'Voluntary Elections'!G108="",'Voluntary Elections'!G108=0),"",'Voluntary Elections'!G108)</f>
        <v/>
      </c>
      <c r="N114" s="272" t="str">
        <f>IF(OR(B114="",M114=""),"",N(M114)*IFERROR(INDEX('voluntary life sheet'!$C$3:$M$3,1,MATCH(N('Voluntary Elections'!E108),{0,30,35,40,45,50,55,60,65,70,75},1)),0)/1000)</f>
        <v/>
      </c>
      <c r="O114" s="270" t="str">
        <f>IF(OR(B114="",'Voluntary Elections'!H108="",'Voluntary Elections'!H108=0),"",'Voluntary Elections'!H108)</f>
        <v/>
      </c>
      <c r="P114" s="370" t="str">
        <f>IF(OR(B114="",O114=""),"",N(O114)*IFERROR(INDEX('voluntary life sheet'!$C$3:$M$3,1,MATCH(N('Voluntary Elections'!E108),{0,30,35,40,45,50,55,60,65,70,75},1)),0)/1000)</f>
        <v/>
      </c>
      <c r="Q114" s="371" t="str">
        <f>IF(OR(B114="",'Voluntary Elections'!I108="",'Voluntary Elections'!I108=0),"",'Voluntary Elections'!I108)</f>
        <v/>
      </c>
      <c r="R114" s="273" t="str">
        <f>IF(OR(B114="",Q114=""),"",'voluntary life'!$C$42)</f>
        <v/>
      </c>
      <c r="S114" s="376" t="str">
        <f t="shared" si="6"/>
        <v/>
      </c>
      <c r="T114" s="267"/>
      <c r="U114" s="268"/>
      <c r="V114" s="268"/>
      <c r="W114" s="106"/>
      <c r="X114" s="106"/>
      <c r="Y114" s="106"/>
      <c r="Z114" s="106"/>
    </row>
    <row r="115" spans="2:26" s="48" customFormat="1" x14ac:dyDescent="0.3">
      <c r="B115" s="358" t="str">
        <f>IF('Voluntary Elections'!C109="","",'Voluntary Elections'!C109)</f>
        <v/>
      </c>
      <c r="C115" s="358" t="str">
        <f>IF('Voluntary Elections'!D109="","",'Voluntary Elections'!D109)</f>
        <v/>
      </c>
      <c r="D115" s="274" t="str">
        <f>IF(B115="","",'Voluntary Elections'!B109)</f>
        <v/>
      </c>
      <c r="E115" s="275" t="str">
        <f>IF(B115="","",calculations!V84)</f>
        <v/>
      </c>
      <c r="F115" s="276" t="str">
        <f>IF(B115="","",N(calculations!W84)+N(calculations!X84))</f>
        <v/>
      </c>
      <c r="G115" s="364" t="str">
        <f t="shared" si="4"/>
        <v/>
      </c>
      <c r="H115" s="382" t="str">
        <f>IF(B115="","",IF(N(calculations!L84)+N(calculations!N84)=0,"",N(calculations!L84)+N(calculations!N84)))</f>
        <v/>
      </c>
      <c r="I115" s="385" t="str">
        <f t="shared" si="5"/>
        <v/>
      </c>
      <c r="J115" s="278" t="str">
        <f>IF(B115="","",IF(N(calculations!Q84)=0,"",calculations!Q84))</f>
        <v/>
      </c>
      <c r="K115" s="379" t="str">
        <f>IF(OR(B115="",'Basic Elections'!$C$29&lt;&gt;"Yes"),"","$5,000/$500/$2,000")</f>
        <v/>
      </c>
      <c r="L115" s="277" t="str">
        <f>IF(B115="","",IF(N(calculations!Y84)=0,"",calculations!Y84))</f>
        <v/>
      </c>
      <c r="M115" s="275" t="str">
        <f>IF(OR(B115="",'Voluntary Elections'!G109="",'Voluntary Elections'!G109=0),"",'Voluntary Elections'!G109)</f>
        <v/>
      </c>
      <c r="N115" s="277" t="str">
        <f>IF(OR(B115="",M115=""),"",N(M115)*IFERROR(INDEX('voluntary life sheet'!$C$3:$M$3,1,MATCH(N('Voluntary Elections'!E109),{0,30,35,40,45,50,55,60,65,70,75},1)),0)/1000)</f>
        <v/>
      </c>
      <c r="O115" s="275" t="str">
        <f>IF(OR(B115="",'Voluntary Elections'!H109="",'Voluntary Elections'!H109=0),"",'Voluntary Elections'!H109)</f>
        <v/>
      </c>
      <c r="P115" s="372" t="str">
        <f>IF(OR(B115="",O115=""),"",N(O115)*IFERROR(INDEX('voluntary life sheet'!$C$3:$M$3,1,MATCH(N('Voluntary Elections'!E109),{0,30,35,40,45,50,55,60,65,70,75},1)),0)/1000)</f>
        <v/>
      </c>
      <c r="Q115" s="373" t="str">
        <f>IF(OR(B115="",'Voluntary Elections'!I109="",'Voluntary Elections'!I109=0),"",'Voluntary Elections'!I109)</f>
        <v/>
      </c>
      <c r="R115" s="278" t="str">
        <f>IF(OR(B115="",Q115=""),"",'voluntary life'!$C$42)</f>
        <v/>
      </c>
      <c r="S115" s="377" t="str">
        <f t="shared" si="6"/>
        <v/>
      </c>
      <c r="T115" s="267"/>
      <c r="U115" s="268"/>
      <c r="V115" s="268"/>
      <c r="W115" s="106"/>
      <c r="X115" s="106"/>
      <c r="Y115" s="106"/>
      <c r="Z115" s="106"/>
    </row>
    <row r="116" spans="2:26" s="48" customFormat="1" x14ac:dyDescent="0.3">
      <c r="B116" s="357" t="str">
        <f>IF('Voluntary Elections'!C110="","",'Voluntary Elections'!C110)</f>
        <v/>
      </c>
      <c r="C116" s="357" t="str">
        <f>IF('Voluntary Elections'!D110="","",'Voluntary Elections'!D110)</f>
        <v/>
      </c>
      <c r="D116" s="269" t="str">
        <f>IF(B116="","",'Voluntary Elections'!B110)</f>
        <v/>
      </c>
      <c r="E116" s="270" t="str">
        <f>IF(B116="","",calculations!V85)</f>
        <v/>
      </c>
      <c r="F116" s="271" t="str">
        <f>IF(B116="","",N(calculations!W85)+N(calculations!X85))</f>
        <v/>
      </c>
      <c r="G116" s="363" t="str">
        <f t="shared" si="4"/>
        <v/>
      </c>
      <c r="H116" s="381" t="str">
        <f>IF(B116="","",IF(N(calculations!L85)+N(calculations!N85)=0,"",N(calculations!L85)+N(calculations!N85)))</f>
        <v/>
      </c>
      <c r="I116" s="384" t="str">
        <f t="shared" si="5"/>
        <v/>
      </c>
      <c r="J116" s="273" t="str">
        <f>IF(B116="","",IF(N(calculations!Q85)=0,"",calculations!Q85))</f>
        <v/>
      </c>
      <c r="K116" s="378" t="str">
        <f>IF(OR(B116="",'Basic Elections'!$C$29&lt;&gt;"Yes"),"","$5,000/$500/$2,000")</f>
        <v/>
      </c>
      <c r="L116" s="272" t="str">
        <f>IF(B116="","",IF(N(calculations!Y85)=0,"",calculations!Y85))</f>
        <v/>
      </c>
      <c r="M116" s="270" t="str">
        <f>IF(OR(B116="",'Voluntary Elections'!G110="",'Voluntary Elections'!G110=0),"",'Voluntary Elections'!G110)</f>
        <v/>
      </c>
      <c r="N116" s="272" t="str">
        <f>IF(OR(B116="",M116=""),"",N(M116)*IFERROR(INDEX('voluntary life sheet'!$C$3:$M$3,1,MATCH(N('Voluntary Elections'!E110),{0,30,35,40,45,50,55,60,65,70,75},1)),0)/1000)</f>
        <v/>
      </c>
      <c r="O116" s="270" t="str">
        <f>IF(OR(B116="",'Voluntary Elections'!H110="",'Voluntary Elections'!H110=0),"",'Voluntary Elections'!H110)</f>
        <v/>
      </c>
      <c r="P116" s="370" t="str">
        <f>IF(OR(B116="",O116=""),"",N(O116)*IFERROR(INDEX('voluntary life sheet'!$C$3:$M$3,1,MATCH(N('Voluntary Elections'!E110),{0,30,35,40,45,50,55,60,65,70,75},1)),0)/1000)</f>
        <v/>
      </c>
      <c r="Q116" s="371" t="str">
        <f>IF(OR(B116="",'Voluntary Elections'!I110="",'Voluntary Elections'!I110=0),"",'Voluntary Elections'!I110)</f>
        <v/>
      </c>
      <c r="R116" s="273" t="str">
        <f>IF(OR(B116="",Q116=""),"",'voluntary life'!$C$42)</f>
        <v/>
      </c>
      <c r="S116" s="376" t="str">
        <f t="shared" si="6"/>
        <v/>
      </c>
      <c r="T116" s="267"/>
      <c r="U116" s="268"/>
      <c r="V116" s="268"/>
      <c r="W116" s="106"/>
      <c r="X116" s="106"/>
      <c r="Y116" s="106"/>
      <c r="Z116" s="106"/>
    </row>
    <row r="117" spans="2:26" s="48" customFormat="1" x14ac:dyDescent="0.3">
      <c r="B117" s="358" t="str">
        <f>IF('Voluntary Elections'!C111="","",'Voluntary Elections'!C111)</f>
        <v/>
      </c>
      <c r="C117" s="358" t="str">
        <f>IF('Voluntary Elections'!D111="","",'Voluntary Elections'!D111)</f>
        <v/>
      </c>
      <c r="D117" s="274" t="str">
        <f>IF(B117="","",'Voluntary Elections'!B111)</f>
        <v/>
      </c>
      <c r="E117" s="275" t="str">
        <f>IF(B117="","",calculations!V86)</f>
        <v/>
      </c>
      <c r="F117" s="276" t="str">
        <f>IF(B117="","",N(calculations!W86)+N(calculations!X86))</f>
        <v/>
      </c>
      <c r="G117" s="364" t="str">
        <f t="shared" si="4"/>
        <v/>
      </c>
      <c r="H117" s="382" t="str">
        <f>IF(B117="","",IF(N(calculations!L86)+N(calculations!N86)=0,"",N(calculations!L86)+N(calculations!N86)))</f>
        <v/>
      </c>
      <c r="I117" s="385" t="str">
        <f t="shared" si="5"/>
        <v/>
      </c>
      <c r="J117" s="278" t="str">
        <f>IF(B117="","",IF(N(calculations!Q86)=0,"",calculations!Q86))</f>
        <v/>
      </c>
      <c r="K117" s="379" t="str">
        <f>IF(OR(B117="",'Basic Elections'!$C$29&lt;&gt;"Yes"),"","$5,000/$500/$2,000")</f>
        <v/>
      </c>
      <c r="L117" s="277" t="str">
        <f>IF(B117="","",IF(N(calculations!Y86)=0,"",calculations!Y86))</f>
        <v/>
      </c>
      <c r="M117" s="275" t="str">
        <f>IF(OR(B117="",'Voluntary Elections'!G111="",'Voluntary Elections'!G111=0),"",'Voluntary Elections'!G111)</f>
        <v/>
      </c>
      <c r="N117" s="277" t="str">
        <f>IF(OR(B117="",M117=""),"",N(M117)*IFERROR(INDEX('voluntary life sheet'!$C$3:$M$3,1,MATCH(N('Voluntary Elections'!E111),{0,30,35,40,45,50,55,60,65,70,75},1)),0)/1000)</f>
        <v/>
      </c>
      <c r="O117" s="275" t="str">
        <f>IF(OR(B117="",'Voluntary Elections'!H111="",'Voluntary Elections'!H111=0),"",'Voluntary Elections'!H111)</f>
        <v/>
      </c>
      <c r="P117" s="372" t="str">
        <f>IF(OR(B117="",O117=""),"",N(O117)*IFERROR(INDEX('voluntary life sheet'!$C$3:$M$3,1,MATCH(N('Voluntary Elections'!E111),{0,30,35,40,45,50,55,60,65,70,75},1)),0)/1000)</f>
        <v/>
      </c>
      <c r="Q117" s="373" t="str">
        <f>IF(OR(B117="",'Voluntary Elections'!I111="",'Voluntary Elections'!I111=0),"",'Voluntary Elections'!I111)</f>
        <v/>
      </c>
      <c r="R117" s="278" t="str">
        <f>IF(OR(B117="",Q117=""),"",'voluntary life'!$C$42)</f>
        <v/>
      </c>
      <c r="S117" s="377" t="str">
        <f t="shared" si="6"/>
        <v/>
      </c>
      <c r="T117" s="267"/>
      <c r="U117" s="268"/>
      <c r="V117" s="268"/>
      <c r="W117" s="106"/>
      <c r="X117" s="106"/>
      <c r="Y117" s="106"/>
      <c r="Z117" s="106"/>
    </row>
    <row r="118" spans="2:26" s="48" customFormat="1" x14ac:dyDescent="0.3">
      <c r="B118" s="357" t="str">
        <f>IF('Voluntary Elections'!C112="","",'Voluntary Elections'!C112)</f>
        <v/>
      </c>
      <c r="C118" s="357" t="str">
        <f>IF('Voluntary Elections'!D112="","",'Voluntary Elections'!D112)</f>
        <v/>
      </c>
      <c r="D118" s="269" t="str">
        <f>IF(B118="","",'Voluntary Elections'!B112)</f>
        <v/>
      </c>
      <c r="E118" s="270" t="str">
        <f>IF(B118="","",calculations!V87)</f>
        <v/>
      </c>
      <c r="F118" s="271" t="str">
        <f>IF(B118="","",N(calculations!W87)+N(calculations!X87))</f>
        <v/>
      </c>
      <c r="G118" s="363" t="str">
        <f t="shared" si="4"/>
        <v/>
      </c>
      <c r="H118" s="381" t="str">
        <f>IF(B118="","",IF(N(calculations!L87)+N(calculations!N87)=0,"",N(calculations!L87)+N(calculations!N87)))</f>
        <v/>
      </c>
      <c r="I118" s="384" t="str">
        <f t="shared" si="5"/>
        <v/>
      </c>
      <c r="J118" s="273" t="str">
        <f>IF(B118="","",IF(N(calculations!Q87)=0,"",calculations!Q87))</f>
        <v/>
      </c>
      <c r="K118" s="378" t="str">
        <f>IF(OR(B118="",'Basic Elections'!$C$29&lt;&gt;"Yes"),"","$5,000/$500/$2,000")</f>
        <v/>
      </c>
      <c r="L118" s="272" t="str">
        <f>IF(B118="","",IF(N(calculations!Y87)=0,"",calculations!Y87))</f>
        <v/>
      </c>
      <c r="M118" s="270" t="str">
        <f>IF(OR(B118="",'Voluntary Elections'!G112="",'Voluntary Elections'!G112=0),"",'Voluntary Elections'!G112)</f>
        <v/>
      </c>
      <c r="N118" s="272" t="str">
        <f>IF(OR(B118="",M118=""),"",N(M118)*IFERROR(INDEX('voluntary life sheet'!$C$3:$M$3,1,MATCH(N('Voluntary Elections'!E112),{0,30,35,40,45,50,55,60,65,70,75},1)),0)/1000)</f>
        <v/>
      </c>
      <c r="O118" s="270" t="str">
        <f>IF(OR(B118="",'Voluntary Elections'!H112="",'Voluntary Elections'!H112=0),"",'Voluntary Elections'!H112)</f>
        <v/>
      </c>
      <c r="P118" s="370" t="str">
        <f>IF(OR(B118="",O118=""),"",N(O118)*IFERROR(INDEX('voluntary life sheet'!$C$3:$M$3,1,MATCH(N('Voluntary Elections'!E112),{0,30,35,40,45,50,55,60,65,70,75},1)),0)/1000)</f>
        <v/>
      </c>
      <c r="Q118" s="371" t="str">
        <f>IF(OR(B118="",'Voluntary Elections'!I112="",'Voluntary Elections'!I112=0),"",'Voluntary Elections'!I112)</f>
        <v/>
      </c>
      <c r="R118" s="273" t="str">
        <f>IF(OR(B118="",Q118=""),"",'voluntary life'!$C$42)</f>
        <v/>
      </c>
      <c r="S118" s="376" t="str">
        <f t="shared" si="6"/>
        <v/>
      </c>
      <c r="T118" s="267"/>
      <c r="U118" s="268"/>
      <c r="V118" s="268"/>
      <c r="W118" s="106"/>
      <c r="X118" s="106"/>
      <c r="Y118" s="106"/>
      <c r="Z118" s="106"/>
    </row>
    <row r="119" spans="2:26" s="48" customFormat="1" x14ac:dyDescent="0.3">
      <c r="B119" s="358" t="str">
        <f>IF('Voluntary Elections'!C113="","",'Voluntary Elections'!C113)</f>
        <v/>
      </c>
      <c r="C119" s="358" t="str">
        <f>IF('Voluntary Elections'!D113="","",'Voluntary Elections'!D113)</f>
        <v/>
      </c>
      <c r="D119" s="274" t="str">
        <f>IF(B119="","",'Voluntary Elections'!B113)</f>
        <v/>
      </c>
      <c r="E119" s="275" t="str">
        <f>IF(B119="","",calculations!V88)</f>
        <v/>
      </c>
      <c r="F119" s="276" t="str">
        <f>IF(B119="","",N(calculations!W88)+N(calculations!X88))</f>
        <v/>
      </c>
      <c r="G119" s="364" t="str">
        <f t="shared" si="4"/>
        <v/>
      </c>
      <c r="H119" s="382" t="str">
        <f>IF(B119="","",IF(N(calculations!L88)+N(calculations!N88)=0,"",N(calculations!L88)+N(calculations!N88)))</f>
        <v/>
      </c>
      <c r="I119" s="385" t="str">
        <f t="shared" si="5"/>
        <v/>
      </c>
      <c r="J119" s="278" t="str">
        <f>IF(B119="","",IF(N(calculations!Q88)=0,"",calculations!Q88))</f>
        <v/>
      </c>
      <c r="K119" s="379" t="str">
        <f>IF(OR(B119="",'Basic Elections'!$C$29&lt;&gt;"Yes"),"","$5,000/$500/$2,000")</f>
        <v/>
      </c>
      <c r="L119" s="277" t="str">
        <f>IF(B119="","",IF(N(calculations!Y88)=0,"",calculations!Y88))</f>
        <v/>
      </c>
      <c r="M119" s="275" t="str">
        <f>IF(OR(B119="",'Voluntary Elections'!G113="",'Voluntary Elections'!G113=0),"",'Voluntary Elections'!G113)</f>
        <v/>
      </c>
      <c r="N119" s="277" t="str">
        <f>IF(OR(B119="",M119=""),"",N(M119)*IFERROR(INDEX('voluntary life sheet'!$C$3:$M$3,1,MATCH(N('Voluntary Elections'!E113),{0,30,35,40,45,50,55,60,65,70,75},1)),0)/1000)</f>
        <v/>
      </c>
      <c r="O119" s="275" t="str">
        <f>IF(OR(B119="",'Voluntary Elections'!H113="",'Voluntary Elections'!H113=0),"",'Voluntary Elections'!H113)</f>
        <v/>
      </c>
      <c r="P119" s="372" t="str">
        <f>IF(OR(B119="",O119=""),"",N(O119)*IFERROR(INDEX('voluntary life sheet'!$C$3:$M$3,1,MATCH(N('Voluntary Elections'!E113),{0,30,35,40,45,50,55,60,65,70,75},1)),0)/1000)</f>
        <v/>
      </c>
      <c r="Q119" s="373" t="str">
        <f>IF(OR(B119="",'Voluntary Elections'!I113="",'Voluntary Elections'!I113=0),"",'Voluntary Elections'!I113)</f>
        <v/>
      </c>
      <c r="R119" s="278" t="str">
        <f>IF(OR(B119="",Q119=""),"",'voluntary life'!$C$42)</f>
        <v/>
      </c>
      <c r="S119" s="377" t="str">
        <f t="shared" si="6"/>
        <v/>
      </c>
      <c r="T119" s="267"/>
      <c r="U119" s="268"/>
      <c r="V119" s="268"/>
      <c r="W119" s="106"/>
      <c r="X119" s="106"/>
      <c r="Y119" s="106"/>
      <c r="Z119" s="106"/>
    </row>
    <row r="120" spans="2:26" s="48" customFormat="1" x14ac:dyDescent="0.3">
      <c r="B120" s="357" t="str">
        <f>IF('Voluntary Elections'!C114="","",'Voluntary Elections'!C114)</f>
        <v/>
      </c>
      <c r="C120" s="357" t="str">
        <f>IF('Voluntary Elections'!D114="","",'Voluntary Elections'!D114)</f>
        <v/>
      </c>
      <c r="D120" s="269" t="str">
        <f>IF(B120="","",'Voluntary Elections'!B114)</f>
        <v/>
      </c>
      <c r="E120" s="270" t="str">
        <f>IF(B120="","",calculations!V89)</f>
        <v/>
      </c>
      <c r="F120" s="271" t="str">
        <f>IF(B120="","",N(calculations!W89)+N(calculations!X89))</f>
        <v/>
      </c>
      <c r="G120" s="363" t="str">
        <f t="shared" si="4"/>
        <v/>
      </c>
      <c r="H120" s="381" t="str">
        <f>IF(B120="","",IF(N(calculations!L89)+N(calculations!N89)=0,"",N(calculations!L89)+N(calculations!N89)))</f>
        <v/>
      </c>
      <c r="I120" s="384" t="str">
        <f t="shared" si="5"/>
        <v/>
      </c>
      <c r="J120" s="273" t="str">
        <f>IF(B120="","",IF(N(calculations!Q89)=0,"",calculations!Q89))</f>
        <v/>
      </c>
      <c r="K120" s="378" t="str">
        <f>IF(OR(B120="",'Basic Elections'!$C$29&lt;&gt;"Yes"),"","$5,000/$500/$2,000")</f>
        <v/>
      </c>
      <c r="L120" s="272" t="str">
        <f>IF(B120="","",IF(N(calculations!Y89)=0,"",calculations!Y89))</f>
        <v/>
      </c>
      <c r="M120" s="270" t="str">
        <f>IF(OR(B120="",'Voluntary Elections'!G114="",'Voluntary Elections'!G114=0),"",'Voluntary Elections'!G114)</f>
        <v/>
      </c>
      <c r="N120" s="272" t="str">
        <f>IF(OR(B120="",M120=""),"",N(M120)*IFERROR(INDEX('voluntary life sheet'!$C$3:$M$3,1,MATCH(N('Voluntary Elections'!E114),{0,30,35,40,45,50,55,60,65,70,75},1)),0)/1000)</f>
        <v/>
      </c>
      <c r="O120" s="270" t="str">
        <f>IF(OR(B120="",'Voluntary Elections'!H114="",'Voluntary Elections'!H114=0),"",'Voluntary Elections'!H114)</f>
        <v/>
      </c>
      <c r="P120" s="370" t="str">
        <f>IF(OR(B120="",O120=""),"",N(O120)*IFERROR(INDEX('voluntary life sheet'!$C$3:$M$3,1,MATCH(N('Voluntary Elections'!E114),{0,30,35,40,45,50,55,60,65,70,75},1)),0)/1000)</f>
        <v/>
      </c>
      <c r="Q120" s="371" t="str">
        <f>IF(OR(B120="",'Voluntary Elections'!I114="",'Voluntary Elections'!I114=0),"",'Voluntary Elections'!I114)</f>
        <v/>
      </c>
      <c r="R120" s="273" t="str">
        <f>IF(OR(B120="",Q120=""),"",'voluntary life'!$C$42)</f>
        <v/>
      </c>
      <c r="S120" s="376" t="str">
        <f t="shared" si="6"/>
        <v/>
      </c>
      <c r="T120" s="267"/>
      <c r="U120" s="268"/>
      <c r="V120" s="268"/>
      <c r="W120" s="106"/>
      <c r="X120" s="106"/>
      <c r="Y120" s="106"/>
      <c r="Z120" s="106"/>
    </row>
    <row r="121" spans="2:26" s="48" customFormat="1" x14ac:dyDescent="0.3">
      <c r="B121" s="358" t="str">
        <f>IF('Voluntary Elections'!C115="","",'Voluntary Elections'!C115)</f>
        <v/>
      </c>
      <c r="C121" s="358" t="str">
        <f>IF('Voluntary Elections'!D115="","",'Voluntary Elections'!D115)</f>
        <v/>
      </c>
      <c r="D121" s="274" t="str">
        <f>IF(B121="","",'Voluntary Elections'!B115)</f>
        <v/>
      </c>
      <c r="E121" s="275" t="str">
        <f>IF(B121="","",calculations!V90)</f>
        <v/>
      </c>
      <c r="F121" s="276" t="str">
        <f>IF(B121="","",N(calculations!W90)+N(calculations!X90))</f>
        <v/>
      </c>
      <c r="G121" s="364" t="str">
        <f t="shared" si="4"/>
        <v/>
      </c>
      <c r="H121" s="382" t="str">
        <f>IF(B121="","",IF(N(calculations!L90)+N(calculations!N90)=0,"",N(calculations!L90)+N(calculations!N90)))</f>
        <v/>
      </c>
      <c r="I121" s="385" t="str">
        <f t="shared" si="5"/>
        <v/>
      </c>
      <c r="J121" s="278" t="str">
        <f>IF(B121="","",IF(N(calculations!Q90)=0,"",calculations!Q90))</f>
        <v/>
      </c>
      <c r="K121" s="379" t="str">
        <f>IF(OR(B121="",'Basic Elections'!$C$29&lt;&gt;"Yes"),"","$5,000/$500/$2,000")</f>
        <v/>
      </c>
      <c r="L121" s="277" t="str">
        <f>IF(B121="","",IF(N(calculations!Y90)=0,"",calculations!Y90))</f>
        <v/>
      </c>
      <c r="M121" s="275" t="str">
        <f>IF(OR(B121="",'Voluntary Elections'!G115="",'Voluntary Elections'!G115=0),"",'Voluntary Elections'!G115)</f>
        <v/>
      </c>
      <c r="N121" s="277" t="str">
        <f>IF(OR(B121="",M121=""),"",N(M121)*IFERROR(INDEX('voluntary life sheet'!$C$3:$M$3,1,MATCH(N('Voluntary Elections'!E115),{0,30,35,40,45,50,55,60,65,70,75},1)),0)/1000)</f>
        <v/>
      </c>
      <c r="O121" s="275" t="str">
        <f>IF(OR(B121="",'Voluntary Elections'!H115="",'Voluntary Elections'!H115=0),"",'Voluntary Elections'!H115)</f>
        <v/>
      </c>
      <c r="P121" s="372" t="str">
        <f>IF(OR(B121="",O121=""),"",N(O121)*IFERROR(INDEX('voluntary life sheet'!$C$3:$M$3,1,MATCH(N('Voluntary Elections'!E115),{0,30,35,40,45,50,55,60,65,70,75},1)),0)/1000)</f>
        <v/>
      </c>
      <c r="Q121" s="373" t="str">
        <f>IF(OR(B121="",'Voluntary Elections'!I115="",'Voluntary Elections'!I115=0),"",'Voluntary Elections'!I115)</f>
        <v/>
      </c>
      <c r="R121" s="278" t="str">
        <f>IF(OR(B121="",Q121=""),"",'voluntary life'!$C$42)</f>
        <v/>
      </c>
      <c r="S121" s="377" t="str">
        <f t="shared" si="6"/>
        <v/>
      </c>
      <c r="T121" s="267"/>
      <c r="U121" s="268"/>
      <c r="V121" s="268"/>
      <c r="W121" s="106"/>
      <c r="X121" s="106"/>
      <c r="Y121" s="106"/>
      <c r="Z121" s="106"/>
    </row>
    <row r="122" spans="2:26" s="48" customFormat="1" x14ac:dyDescent="0.3">
      <c r="B122" s="357" t="str">
        <f>IF('Voluntary Elections'!C116="","",'Voluntary Elections'!C116)</f>
        <v/>
      </c>
      <c r="C122" s="357" t="str">
        <f>IF('Voluntary Elections'!D116="","",'Voluntary Elections'!D116)</f>
        <v/>
      </c>
      <c r="D122" s="269" t="str">
        <f>IF(B122="","",'Voluntary Elections'!B116)</f>
        <v/>
      </c>
      <c r="E122" s="270" t="str">
        <f>IF(B122="","",calculations!V91)</f>
        <v/>
      </c>
      <c r="F122" s="271" t="str">
        <f>IF(B122="","",N(calculations!W91)+N(calculations!X91))</f>
        <v/>
      </c>
      <c r="G122" s="363" t="str">
        <f t="shared" si="4"/>
        <v/>
      </c>
      <c r="H122" s="381" t="str">
        <f>IF(B122="","",IF(N(calculations!L91)+N(calculations!N91)=0,"",N(calculations!L91)+N(calculations!N91)))</f>
        <v/>
      </c>
      <c r="I122" s="384" t="str">
        <f t="shared" si="5"/>
        <v/>
      </c>
      <c r="J122" s="273" t="str">
        <f>IF(B122="","",IF(N(calculations!Q91)=0,"",calculations!Q91))</f>
        <v/>
      </c>
      <c r="K122" s="378" t="str">
        <f>IF(OR(B122="",'Basic Elections'!$C$29&lt;&gt;"Yes"),"","$5,000/$500/$2,000")</f>
        <v/>
      </c>
      <c r="L122" s="272" t="str">
        <f>IF(B122="","",IF(N(calculations!Y91)=0,"",calculations!Y91))</f>
        <v/>
      </c>
      <c r="M122" s="270" t="str">
        <f>IF(OR(B122="",'Voluntary Elections'!G116="",'Voluntary Elections'!G116=0),"",'Voluntary Elections'!G116)</f>
        <v/>
      </c>
      <c r="N122" s="272" t="str">
        <f>IF(OR(B122="",M122=""),"",N(M122)*IFERROR(INDEX('voluntary life sheet'!$C$3:$M$3,1,MATCH(N('Voluntary Elections'!E116),{0,30,35,40,45,50,55,60,65,70,75},1)),0)/1000)</f>
        <v/>
      </c>
      <c r="O122" s="270" t="str">
        <f>IF(OR(B122="",'Voluntary Elections'!H116="",'Voluntary Elections'!H116=0),"",'Voluntary Elections'!H116)</f>
        <v/>
      </c>
      <c r="P122" s="370" t="str">
        <f>IF(OR(B122="",O122=""),"",N(O122)*IFERROR(INDEX('voluntary life sheet'!$C$3:$M$3,1,MATCH(N('Voluntary Elections'!E116),{0,30,35,40,45,50,55,60,65,70,75},1)),0)/1000)</f>
        <v/>
      </c>
      <c r="Q122" s="371" t="str">
        <f>IF(OR(B122="",'Voluntary Elections'!I116="",'Voluntary Elections'!I116=0),"",'Voluntary Elections'!I116)</f>
        <v/>
      </c>
      <c r="R122" s="273" t="str">
        <f>IF(OR(B122="",Q122=""),"",'voluntary life'!$C$42)</f>
        <v/>
      </c>
      <c r="S122" s="376" t="str">
        <f t="shared" si="6"/>
        <v/>
      </c>
      <c r="T122" s="267"/>
      <c r="U122" s="268"/>
      <c r="V122" s="268"/>
      <c r="W122" s="106"/>
      <c r="X122" s="106"/>
      <c r="Y122" s="106"/>
      <c r="Z122" s="106"/>
    </row>
    <row r="123" spans="2:26" s="48" customFormat="1" x14ac:dyDescent="0.3">
      <c r="B123" s="358" t="str">
        <f>IF('Voluntary Elections'!C117="","",'Voluntary Elections'!C117)</f>
        <v/>
      </c>
      <c r="C123" s="358" t="str">
        <f>IF('Voluntary Elections'!D117="","",'Voluntary Elections'!D117)</f>
        <v/>
      </c>
      <c r="D123" s="274" t="str">
        <f>IF(B123="","",'Voluntary Elections'!B117)</f>
        <v/>
      </c>
      <c r="E123" s="275" t="str">
        <f>IF(B123="","",calculations!V92)</f>
        <v/>
      </c>
      <c r="F123" s="276" t="str">
        <f>IF(B123="","",N(calculations!W92)+N(calculations!X92))</f>
        <v/>
      </c>
      <c r="G123" s="364" t="str">
        <f t="shared" si="4"/>
        <v/>
      </c>
      <c r="H123" s="382" t="str">
        <f>IF(B123="","",IF(N(calculations!L92)+N(calculations!N92)=0,"",N(calculations!L92)+N(calculations!N92)))</f>
        <v/>
      </c>
      <c r="I123" s="385" t="str">
        <f t="shared" si="5"/>
        <v/>
      </c>
      <c r="J123" s="278" t="str">
        <f>IF(B123="","",IF(N(calculations!Q92)=0,"",calculations!Q92))</f>
        <v/>
      </c>
      <c r="K123" s="379" t="str">
        <f>IF(OR(B123="",'Basic Elections'!$C$29&lt;&gt;"Yes"),"","$5,000/$500/$2,000")</f>
        <v/>
      </c>
      <c r="L123" s="277" t="str">
        <f>IF(B123="","",IF(N(calculations!Y92)=0,"",calculations!Y92))</f>
        <v/>
      </c>
      <c r="M123" s="275" t="str">
        <f>IF(OR(B123="",'Voluntary Elections'!G117="",'Voluntary Elections'!G117=0),"",'Voluntary Elections'!G117)</f>
        <v/>
      </c>
      <c r="N123" s="277" t="str">
        <f>IF(OR(B123="",M123=""),"",N(M123)*IFERROR(INDEX('voluntary life sheet'!$C$3:$M$3,1,MATCH(N('Voluntary Elections'!E117),{0,30,35,40,45,50,55,60,65,70,75},1)),0)/1000)</f>
        <v/>
      </c>
      <c r="O123" s="275" t="str">
        <f>IF(OR(B123="",'Voluntary Elections'!H117="",'Voluntary Elections'!H117=0),"",'Voluntary Elections'!H117)</f>
        <v/>
      </c>
      <c r="P123" s="372" t="str">
        <f>IF(OR(B123="",O123=""),"",N(O123)*IFERROR(INDEX('voluntary life sheet'!$C$3:$M$3,1,MATCH(N('Voluntary Elections'!E117),{0,30,35,40,45,50,55,60,65,70,75},1)),0)/1000)</f>
        <v/>
      </c>
      <c r="Q123" s="373" t="str">
        <f>IF(OR(B123="",'Voluntary Elections'!I117="",'Voluntary Elections'!I117=0),"",'Voluntary Elections'!I117)</f>
        <v/>
      </c>
      <c r="R123" s="278" t="str">
        <f>IF(OR(B123="",Q123=""),"",'voluntary life'!$C$42)</f>
        <v/>
      </c>
      <c r="S123" s="377" t="str">
        <f t="shared" si="6"/>
        <v/>
      </c>
      <c r="T123" s="267"/>
      <c r="U123" s="268"/>
      <c r="V123" s="268"/>
      <c r="W123" s="106"/>
      <c r="X123" s="106"/>
      <c r="Y123" s="106"/>
      <c r="Z123" s="106"/>
    </row>
    <row r="124" spans="2:26" s="48" customFormat="1" x14ac:dyDescent="0.3">
      <c r="B124" s="357" t="str">
        <f>IF('Voluntary Elections'!C118="","",'Voluntary Elections'!C118)</f>
        <v/>
      </c>
      <c r="C124" s="357" t="str">
        <f>IF('Voluntary Elections'!D118="","",'Voluntary Elections'!D118)</f>
        <v/>
      </c>
      <c r="D124" s="269" t="str">
        <f>IF(B124="","",'Voluntary Elections'!B118)</f>
        <v/>
      </c>
      <c r="E124" s="270" t="str">
        <f>IF(B124="","",calculations!V93)</f>
        <v/>
      </c>
      <c r="F124" s="271" t="str">
        <f>IF(B124="","",N(calculations!W93)+N(calculations!X93))</f>
        <v/>
      </c>
      <c r="G124" s="363" t="str">
        <f t="shared" si="4"/>
        <v/>
      </c>
      <c r="H124" s="381" t="str">
        <f>IF(B124="","",IF(N(calculations!L93)+N(calculations!N93)=0,"",N(calculations!L93)+N(calculations!N93)))</f>
        <v/>
      </c>
      <c r="I124" s="384" t="str">
        <f t="shared" si="5"/>
        <v/>
      </c>
      <c r="J124" s="273" t="str">
        <f>IF(B124="","",IF(N(calculations!Q93)=0,"",calculations!Q93))</f>
        <v/>
      </c>
      <c r="K124" s="378" t="str">
        <f>IF(OR(B124="",'Basic Elections'!$C$29&lt;&gt;"Yes"),"","$5,000/$500/$2,000")</f>
        <v/>
      </c>
      <c r="L124" s="272" t="str">
        <f>IF(B124="","",IF(N(calculations!Y93)=0,"",calculations!Y93))</f>
        <v/>
      </c>
      <c r="M124" s="270" t="str">
        <f>IF(OR(B124="",'Voluntary Elections'!G118="",'Voluntary Elections'!G118=0),"",'Voluntary Elections'!G118)</f>
        <v/>
      </c>
      <c r="N124" s="272" t="str">
        <f>IF(OR(B124="",M124=""),"",N(M124)*IFERROR(INDEX('voluntary life sheet'!$C$3:$M$3,1,MATCH(N('Voluntary Elections'!E118),{0,30,35,40,45,50,55,60,65,70,75},1)),0)/1000)</f>
        <v/>
      </c>
      <c r="O124" s="270" t="str">
        <f>IF(OR(B124="",'Voluntary Elections'!H118="",'Voluntary Elections'!H118=0),"",'Voluntary Elections'!H118)</f>
        <v/>
      </c>
      <c r="P124" s="370" t="str">
        <f>IF(OR(B124="",O124=""),"",N(O124)*IFERROR(INDEX('voluntary life sheet'!$C$3:$M$3,1,MATCH(N('Voluntary Elections'!E118),{0,30,35,40,45,50,55,60,65,70,75},1)),0)/1000)</f>
        <v/>
      </c>
      <c r="Q124" s="371" t="str">
        <f>IF(OR(B124="",'Voluntary Elections'!I118="",'Voluntary Elections'!I118=0),"",'Voluntary Elections'!I118)</f>
        <v/>
      </c>
      <c r="R124" s="273" t="str">
        <f>IF(OR(B124="",Q124=""),"",'voluntary life'!$C$42)</f>
        <v/>
      </c>
      <c r="S124" s="376" t="str">
        <f t="shared" si="6"/>
        <v/>
      </c>
      <c r="T124" s="267"/>
      <c r="U124" s="268"/>
      <c r="V124" s="268"/>
      <c r="W124" s="106"/>
      <c r="X124" s="106"/>
      <c r="Y124" s="106"/>
      <c r="Z124" s="106"/>
    </row>
    <row r="125" spans="2:26" s="48" customFormat="1" x14ac:dyDescent="0.3">
      <c r="B125" s="358" t="str">
        <f>IF('Voluntary Elections'!C119="","",'Voluntary Elections'!C119)</f>
        <v/>
      </c>
      <c r="C125" s="358" t="str">
        <f>IF('Voluntary Elections'!D119="","",'Voluntary Elections'!D119)</f>
        <v/>
      </c>
      <c r="D125" s="274" t="str">
        <f>IF(B125="","",'Voluntary Elections'!B119)</f>
        <v/>
      </c>
      <c r="E125" s="275" t="str">
        <f>IF(B125="","",calculations!V94)</f>
        <v/>
      </c>
      <c r="F125" s="276" t="str">
        <f>IF(B125="","",N(calculations!W94)+N(calculations!X94))</f>
        <v/>
      </c>
      <c r="G125" s="364" t="str">
        <f t="shared" si="4"/>
        <v/>
      </c>
      <c r="H125" s="382" t="str">
        <f>IF(B125="","",IF(N(calculations!L94)+N(calculations!N94)=0,"",N(calculations!L94)+N(calculations!N94)))</f>
        <v/>
      </c>
      <c r="I125" s="385" t="str">
        <f t="shared" si="5"/>
        <v/>
      </c>
      <c r="J125" s="278" t="str">
        <f>IF(B125="","",IF(N(calculations!Q94)=0,"",calculations!Q94))</f>
        <v/>
      </c>
      <c r="K125" s="379" t="str">
        <f>IF(OR(B125="",'Basic Elections'!$C$29&lt;&gt;"Yes"),"","$5,000/$500/$2,000")</f>
        <v/>
      </c>
      <c r="L125" s="277" t="str">
        <f>IF(B125="","",IF(N(calculations!Y94)=0,"",calculations!Y94))</f>
        <v/>
      </c>
      <c r="M125" s="275" t="str">
        <f>IF(OR(B125="",'Voluntary Elections'!G119="",'Voluntary Elections'!G119=0),"",'Voluntary Elections'!G119)</f>
        <v/>
      </c>
      <c r="N125" s="277" t="str">
        <f>IF(OR(B125="",M125=""),"",N(M125)*IFERROR(INDEX('voluntary life sheet'!$C$3:$M$3,1,MATCH(N('Voluntary Elections'!E119),{0,30,35,40,45,50,55,60,65,70,75},1)),0)/1000)</f>
        <v/>
      </c>
      <c r="O125" s="275" t="str">
        <f>IF(OR(B125="",'Voluntary Elections'!H119="",'Voluntary Elections'!H119=0),"",'Voluntary Elections'!H119)</f>
        <v/>
      </c>
      <c r="P125" s="372" t="str">
        <f>IF(OR(B125="",O125=""),"",N(O125)*IFERROR(INDEX('voluntary life sheet'!$C$3:$M$3,1,MATCH(N('Voluntary Elections'!E119),{0,30,35,40,45,50,55,60,65,70,75},1)),0)/1000)</f>
        <v/>
      </c>
      <c r="Q125" s="373" t="str">
        <f>IF(OR(B125="",'Voluntary Elections'!I119="",'Voluntary Elections'!I119=0),"",'Voluntary Elections'!I119)</f>
        <v/>
      </c>
      <c r="R125" s="278" t="str">
        <f>IF(OR(B125="",Q125=""),"",'voluntary life'!$C$42)</f>
        <v/>
      </c>
      <c r="S125" s="377" t="str">
        <f t="shared" si="6"/>
        <v/>
      </c>
      <c r="T125" s="267"/>
      <c r="U125" s="268"/>
      <c r="V125" s="268"/>
      <c r="W125" s="106"/>
      <c r="X125" s="106"/>
      <c r="Y125" s="106"/>
      <c r="Z125" s="106"/>
    </row>
    <row r="126" spans="2:26" s="48" customFormat="1" x14ac:dyDescent="0.3">
      <c r="B126" s="357" t="str">
        <f>IF('Voluntary Elections'!C120="","",'Voluntary Elections'!C120)</f>
        <v/>
      </c>
      <c r="C126" s="357" t="str">
        <f>IF('Voluntary Elections'!D120="","",'Voluntary Elections'!D120)</f>
        <v/>
      </c>
      <c r="D126" s="269" t="str">
        <f>IF(B126="","",'Voluntary Elections'!B120)</f>
        <v/>
      </c>
      <c r="E126" s="270" t="str">
        <f>IF(B126="","",calculations!V95)</f>
        <v/>
      </c>
      <c r="F126" s="271" t="str">
        <f>IF(B126="","",N(calculations!W95)+N(calculations!X95))</f>
        <v/>
      </c>
      <c r="G126" s="363" t="str">
        <f t="shared" si="4"/>
        <v/>
      </c>
      <c r="H126" s="381" t="str">
        <f>IF(B126="","",IF(N(calculations!L95)+N(calculations!N95)=0,"",N(calculations!L95)+N(calculations!N95)))</f>
        <v/>
      </c>
      <c r="I126" s="384" t="str">
        <f t="shared" si="5"/>
        <v/>
      </c>
      <c r="J126" s="273" t="str">
        <f>IF(B126="","",IF(N(calculations!Q95)=0,"",calculations!Q95))</f>
        <v/>
      </c>
      <c r="K126" s="378" t="str">
        <f>IF(OR(B126="",'Basic Elections'!$C$29&lt;&gt;"Yes"),"","$5,000/$500/$2,000")</f>
        <v/>
      </c>
      <c r="L126" s="272" t="str">
        <f>IF(B126="","",IF(N(calculations!Y95)=0,"",calculations!Y95))</f>
        <v/>
      </c>
      <c r="M126" s="270" t="str">
        <f>IF(OR(B126="",'Voluntary Elections'!G120="",'Voluntary Elections'!G120=0),"",'Voluntary Elections'!G120)</f>
        <v/>
      </c>
      <c r="N126" s="272" t="str">
        <f>IF(OR(B126="",M126=""),"",N(M126)*IFERROR(INDEX('voluntary life sheet'!$C$3:$M$3,1,MATCH(N('Voluntary Elections'!E120),{0,30,35,40,45,50,55,60,65,70,75},1)),0)/1000)</f>
        <v/>
      </c>
      <c r="O126" s="270" t="str">
        <f>IF(OR(B126="",'Voluntary Elections'!H120="",'Voluntary Elections'!H120=0),"",'Voluntary Elections'!H120)</f>
        <v/>
      </c>
      <c r="P126" s="370" t="str">
        <f>IF(OR(B126="",O126=""),"",N(O126)*IFERROR(INDEX('voluntary life sheet'!$C$3:$M$3,1,MATCH(N('Voluntary Elections'!E120),{0,30,35,40,45,50,55,60,65,70,75},1)),0)/1000)</f>
        <v/>
      </c>
      <c r="Q126" s="371" t="str">
        <f>IF(OR(B126="",'Voluntary Elections'!I120="",'Voluntary Elections'!I120=0),"",'Voluntary Elections'!I120)</f>
        <v/>
      </c>
      <c r="R126" s="273" t="str">
        <f>IF(OR(B126="",Q126=""),"",'voluntary life'!$C$42)</f>
        <v/>
      </c>
      <c r="S126" s="376" t="str">
        <f t="shared" si="6"/>
        <v/>
      </c>
      <c r="T126" s="267"/>
      <c r="U126" s="268"/>
      <c r="V126" s="268"/>
      <c r="W126" s="106"/>
      <c r="X126" s="106"/>
      <c r="Y126" s="106"/>
      <c r="Z126" s="106"/>
    </row>
    <row r="127" spans="2:26" s="48" customFormat="1" x14ac:dyDescent="0.3">
      <c r="B127" s="358" t="str">
        <f>IF('Voluntary Elections'!C121="","",'Voluntary Elections'!C121)</f>
        <v/>
      </c>
      <c r="C127" s="358" t="str">
        <f>IF('Voluntary Elections'!D121="","",'Voluntary Elections'!D121)</f>
        <v/>
      </c>
      <c r="D127" s="274" t="str">
        <f>IF(B127="","",'Voluntary Elections'!B121)</f>
        <v/>
      </c>
      <c r="E127" s="275" t="str">
        <f>IF(B127="","",calculations!V96)</f>
        <v/>
      </c>
      <c r="F127" s="276" t="str">
        <f>IF(B127="","",N(calculations!W96)+N(calculations!X96))</f>
        <v/>
      </c>
      <c r="G127" s="364" t="str">
        <f t="shared" si="4"/>
        <v/>
      </c>
      <c r="H127" s="382" t="str">
        <f>IF(B127="","",IF(N(calculations!L96)+N(calculations!N96)=0,"",N(calculations!L96)+N(calculations!N96)))</f>
        <v/>
      </c>
      <c r="I127" s="385" t="str">
        <f t="shared" si="5"/>
        <v/>
      </c>
      <c r="J127" s="278" t="str">
        <f>IF(B127="","",IF(N(calculations!Q96)=0,"",calculations!Q96))</f>
        <v/>
      </c>
      <c r="K127" s="379" t="str">
        <f>IF(OR(B127="",'Basic Elections'!$C$29&lt;&gt;"Yes"),"","$5,000/$500/$2,000")</f>
        <v/>
      </c>
      <c r="L127" s="277" t="str">
        <f>IF(B127="","",IF(N(calculations!Y96)=0,"",calculations!Y96))</f>
        <v/>
      </c>
      <c r="M127" s="275" t="str">
        <f>IF(OR(B127="",'Voluntary Elections'!G121="",'Voluntary Elections'!G121=0),"",'Voluntary Elections'!G121)</f>
        <v/>
      </c>
      <c r="N127" s="277" t="str">
        <f>IF(OR(B127="",M127=""),"",N(M127)*IFERROR(INDEX('voluntary life sheet'!$C$3:$M$3,1,MATCH(N('Voluntary Elections'!E121),{0,30,35,40,45,50,55,60,65,70,75},1)),0)/1000)</f>
        <v/>
      </c>
      <c r="O127" s="275" t="str">
        <f>IF(OR(B127="",'Voluntary Elections'!H121="",'Voluntary Elections'!H121=0),"",'Voluntary Elections'!H121)</f>
        <v/>
      </c>
      <c r="P127" s="372" t="str">
        <f>IF(OR(B127="",O127=""),"",N(O127)*IFERROR(INDEX('voluntary life sheet'!$C$3:$M$3,1,MATCH(N('Voluntary Elections'!E121),{0,30,35,40,45,50,55,60,65,70,75},1)),0)/1000)</f>
        <v/>
      </c>
      <c r="Q127" s="373" t="str">
        <f>IF(OR(B127="",'Voluntary Elections'!I121="",'Voluntary Elections'!I121=0),"",'Voluntary Elections'!I121)</f>
        <v/>
      </c>
      <c r="R127" s="278" t="str">
        <f>IF(OR(B127="",Q127=""),"",'voluntary life'!$C$42)</f>
        <v/>
      </c>
      <c r="S127" s="377" t="str">
        <f t="shared" si="6"/>
        <v/>
      </c>
      <c r="T127" s="267"/>
      <c r="U127" s="268"/>
      <c r="V127" s="268"/>
      <c r="W127" s="106"/>
      <c r="X127" s="106"/>
      <c r="Y127" s="106"/>
      <c r="Z127" s="106"/>
    </row>
    <row r="128" spans="2:26" s="48" customFormat="1" x14ac:dyDescent="0.3">
      <c r="B128" s="357" t="str">
        <f>IF('Voluntary Elections'!C122="","",'Voluntary Elections'!C122)</f>
        <v/>
      </c>
      <c r="C128" s="357" t="str">
        <f>IF('Voluntary Elections'!D122="","",'Voluntary Elections'!D122)</f>
        <v/>
      </c>
      <c r="D128" s="269" t="str">
        <f>IF(B128="","",'Voluntary Elections'!B122)</f>
        <v/>
      </c>
      <c r="E128" s="270" t="str">
        <f>IF(B128="","",calculations!V97)</f>
        <v/>
      </c>
      <c r="F128" s="271" t="str">
        <f>IF(B128="","",N(calculations!W97)+N(calculations!X97))</f>
        <v/>
      </c>
      <c r="G128" s="363" t="str">
        <f t="shared" si="4"/>
        <v/>
      </c>
      <c r="H128" s="381" t="str">
        <f>IF(B128="","",IF(N(calculations!L97)+N(calculations!N97)=0,"",N(calculations!L97)+N(calculations!N97)))</f>
        <v/>
      </c>
      <c r="I128" s="384" t="str">
        <f t="shared" si="5"/>
        <v/>
      </c>
      <c r="J128" s="273" t="str">
        <f>IF(B128="","",IF(N(calculations!Q97)=0,"",calculations!Q97))</f>
        <v/>
      </c>
      <c r="K128" s="378" t="str">
        <f>IF(OR(B128="",'Basic Elections'!$C$29&lt;&gt;"Yes"),"","$5,000/$500/$2,000")</f>
        <v/>
      </c>
      <c r="L128" s="272" t="str">
        <f>IF(B128="","",IF(N(calculations!Y97)=0,"",calculations!Y97))</f>
        <v/>
      </c>
      <c r="M128" s="270" t="str">
        <f>IF(OR(B128="",'Voluntary Elections'!G122="",'Voluntary Elections'!G122=0),"",'Voluntary Elections'!G122)</f>
        <v/>
      </c>
      <c r="N128" s="272" t="str">
        <f>IF(OR(B128="",M128=""),"",N(M128)*IFERROR(INDEX('voluntary life sheet'!$C$3:$M$3,1,MATCH(N('Voluntary Elections'!E122),{0,30,35,40,45,50,55,60,65,70,75},1)),0)/1000)</f>
        <v/>
      </c>
      <c r="O128" s="270" t="str">
        <f>IF(OR(B128="",'Voluntary Elections'!H122="",'Voluntary Elections'!H122=0),"",'Voluntary Elections'!H122)</f>
        <v/>
      </c>
      <c r="P128" s="370" t="str">
        <f>IF(OR(B128="",O128=""),"",N(O128)*IFERROR(INDEX('voluntary life sheet'!$C$3:$M$3,1,MATCH(N('Voluntary Elections'!E122),{0,30,35,40,45,50,55,60,65,70,75},1)),0)/1000)</f>
        <v/>
      </c>
      <c r="Q128" s="371" t="str">
        <f>IF(OR(B128="",'Voluntary Elections'!I122="",'Voluntary Elections'!I122=0),"",'Voluntary Elections'!I122)</f>
        <v/>
      </c>
      <c r="R128" s="273" t="str">
        <f>IF(OR(B128="",Q128=""),"",'voluntary life'!$C$42)</f>
        <v/>
      </c>
      <c r="S128" s="376" t="str">
        <f t="shared" si="6"/>
        <v/>
      </c>
      <c r="T128" s="267"/>
      <c r="U128" s="268"/>
      <c r="V128" s="268"/>
      <c r="W128" s="106"/>
      <c r="X128" s="106"/>
      <c r="Y128" s="106"/>
      <c r="Z128" s="106"/>
    </row>
    <row r="129" spans="2:26" s="48" customFormat="1" x14ac:dyDescent="0.3">
      <c r="B129" s="358" t="str">
        <f>IF('Voluntary Elections'!C123="","",'Voluntary Elections'!C123)</f>
        <v/>
      </c>
      <c r="C129" s="358" t="str">
        <f>IF('Voluntary Elections'!D123="","",'Voluntary Elections'!D123)</f>
        <v/>
      </c>
      <c r="D129" s="274" t="str">
        <f>IF(B129="","",'Voluntary Elections'!B123)</f>
        <v/>
      </c>
      <c r="E129" s="275" t="str">
        <f>IF(B129="","",calculations!V98)</f>
        <v/>
      </c>
      <c r="F129" s="276" t="str">
        <f>IF(B129="","",N(calculations!W98)+N(calculations!X98))</f>
        <v/>
      </c>
      <c r="G129" s="364" t="str">
        <f t="shared" si="4"/>
        <v/>
      </c>
      <c r="H129" s="382" t="str">
        <f>IF(B129="","",IF(N(calculations!L98)+N(calculations!N98)=0,"",N(calculations!L98)+N(calculations!N98)))</f>
        <v/>
      </c>
      <c r="I129" s="385" t="str">
        <f t="shared" si="5"/>
        <v/>
      </c>
      <c r="J129" s="278" t="str">
        <f>IF(B129="","",IF(N(calculations!Q98)=0,"",calculations!Q98))</f>
        <v/>
      </c>
      <c r="K129" s="379" t="str">
        <f>IF(OR(B129="",'Basic Elections'!$C$29&lt;&gt;"Yes"),"","$5,000/$500/$2,000")</f>
        <v/>
      </c>
      <c r="L129" s="277" t="str">
        <f>IF(B129="","",IF(N(calculations!Y98)=0,"",calculations!Y98))</f>
        <v/>
      </c>
      <c r="M129" s="275" t="str">
        <f>IF(OR(B129="",'Voluntary Elections'!G123="",'Voluntary Elections'!G123=0),"",'Voluntary Elections'!G123)</f>
        <v/>
      </c>
      <c r="N129" s="277" t="str">
        <f>IF(OR(B129="",M129=""),"",N(M129)*IFERROR(INDEX('voluntary life sheet'!$C$3:$M$3,1,MATCH(N('Voluntary Elections'!E123),{0,30,35,40,45,50,55,60,65,70,75},1)),0)/1000)</f>
        <v/>
      </c>
      <c r="O129" s="275" t="str">
        <f>IF(OR(B129="",'Voluntary Elections'!H123="",'Voluntary Elections'!H123=0),"",'Voluntary Elections'!H123)</f>
        <v/>
      </c>
      <c r="P129" s="372" t="str">
        <f>IF(OR(B129="",O129=""),"",N(O129)*IFERROR(INDEX('voluntary life sheet'!$C$3:$M$3,1,MATCH(N('Voluntary Elections'!E123),{0,30,35,40,45,50,55,60,65,70,75},1)),0)/1000)</f>
        <v/>
      </c>
      <c r="Q129" s="373" t="str">
        <f>IF(OR(B129="",'Voluntary Elections'!I123="",'Voluntary Elections'!I123=0),"",'Voluntary Elections'!I123)</f>
        <v/>
      </c>
      <c r="R129" s="278" t="str">
        <f>IF(OR(B129="",Q129=""),"",'voluntary life'!$C$42)</f>
        <v/>
      </c>
      <c r="S129" s="377" t="str">
        <f t="shared" si="6"/>
        <v/>
      </c>
      <c r="T129" s="267"/>
      <c r="U129" s="268"/>
      <c r="V129" s="268"/>
      <c r="W129" s="106"/>
      <c r="X129" s="106"/>
      <c r="Y129" s="106"/>
      <c r="Z129" s="106"/>
    </row>
    <row r="130" spans="2:26" s="48" customFormat="1" x14ac:dyDescent="0.3">
      <c r="B130" s="357" t="str">
        <f>IF('Voluntary Elections'!C124="","",'Voluntary Elections'!C124)</f>
        <v/>
      </c>
      <c r="C130" s="357" t="str">
        <f>IF('Voluntary Elections'!D124="","",'Voluntary Elections'!D124)</f>
        <v/>
      </c>
      <c r="D130" s="269" t="str">
        <f>IF(B130="","",'Voluntary Elections'!B124)</f>
        <v/>
      </c>
      <c r="E130" s="270" t="str">
        <f>IF(B130="","",calculations!V99)</f>
        <v/>
      </c>
      <c r="F130" s="271" t="str">
        <f>IF(B130="","",N(calculations!W99)+N(calculations!X99))</f>
        <v/>
      </c>
      <c r="G130" s="363" t="str">
        <f t="shared" si="4"/>
        <v/>
      </c>
      <c r="H130" s="381" t="str">
        <f>IF(B130="","",IF(N(calculations!L99)+N(calculations!N99)=0,"",N(calculations!L99)+N(calculations!N99)))</f>
        <v/>
      </c>
      <c r="I130" s="384" t="str">
        <f t="shared" si="5"/>
        <v/>
      </c>
      <c r="J130" s="273" t="str">
        <f>IF(B130="","",IF(N(calculations!Q99)=0,"",calculations!Q99))</f>
        <v/>
      </c>
      <c r="K130" s="378" t="str">
        <f>IF(OR(B130="",'Basic Elections'!$C$29&lt;&gt;"Yes"),"","$5,000/$500/$2,000")</f>
        <v/>
      </c>
      <c r="L130" s="272" t="str">
        <f>IF(B130="","",IF(N(calculations!Y99)=0,"",calculations!Y99))</f>
        <v/>
      </c>
      <c r="M130" s="270" t="str">
        <f>IF(OR(B130="",'Voluntary Elections'!G124="",'Voluntary Elections'!G124=0),"",'Voluntary Elections'!G124)</f>
        <v/>
      </c>
      <c r="N130" s="272" t="str">
        <f>IF(OR(B130="",M130=""),"",N(M130)*IFERROR(INDEX('voluntary life sheet'!$C$3:$M$3,1,MATCH(N('Voluntary Elections'!E124),{0,30,35,40,45,50,55,60,65,70,75},1)),0)/1000)</f>
        <v/>
      </c>
      <c r="O130" s="270" t="str">
        <f>IF(OR(B130="",'Voluntary Elections'!H124="",'Voluntary Elections'!H124=0),"",'Voluntary Elections'!H124)</f>
        <v/>
      </c>
      <c r="P130" s="370" t="str">
        <f>IF(OR(B130="",O130=""),"",N(O130)*IFERROR(INDEX('voluntary life sheet'!$C$3:$M$3,1,MATCH(N('Voluntary Elections'!E124),{0,30,35,40,45,50,55,60,65,70,75},1)),0)/1000)</f>
        <v/>
      </c>
      <c r="Q130" s="371" t="str">
        <f>IF(OR(B130="",'Voluntary Elections'!I124="",'Voluntary Elections'!I124=0),"",'Voluntary Elections'!I124)</f>
        <v/>
      </c>
      <c r="R130" s="273" t="str">
        <f>IF(OR(B130="",Q130=""),"",'voluntary life'!$C$42)</f>
        <v/>
      </c>
      <c r="S130" s="376" t="str">
        <f t="shared" si="6"/>
        <v/>
      </c>
      <c r="T130" s="267"/>
      <c r="U130" s="268"/>
      <c r="V130" s="268"/>
      <c r="W130" s="106"/>
      <c r="X130" s="106"/>
      <c r="Y130" s="106"/>
      <c r="Z130" s="106"/>
    </row>
    <row r="131" spans="2:26" s="48" customFormat="1" x14ac:dyDescent="0.3">
      <c r="B131" s="358" t="str">
        <f>IF('Voluntary Elections'!C125="","",'Voluntary Elections'!C125)</f>
        <v/>
      </c>
      <c r="C131" s="358" t="str">
        <f>IF('Voluntary Elections'!D125="","",'Voluntary Elections'!D125)</f>
        <v/>
      </c>
      <c r="D131" s="274" t="str">
        <f>IF(B131="","",'Voluntary Elections'!B125)</f>
        <v/>
      </c>
      <c r="E131" s="275" t="str">
        <f>IF(B131="","",calculations!V100)</f>
        <v/>
      </c>
      <c r="F131" s="276" t="str">
        <f>IF(B131="","",N(calculations!W100)+N(calculations!X100))</f>
        <v/>
      </c>
      <c r="G131" s="364" t="str">
        <f t="shared" si="4"/>
        <v/>
      </c>
      <c r="H131" s="382" t="str">
        <f>IF(B131="","",IF(N(calculations!L100)+N(calculations!N100)=0,"",N(calculations!L100)+N(calculations!N100)))</f>
        <v/>
      </c>
      <c r="I131" s="385" t="str">
        <f t="shared" si="5"/>
        <v/>
      </c>
      <c r="J131" s="278" t="str">
        <f>IF(B131="","",IF(N(calculations!Q100)=0,"",calculations!Q100))</f>
        <v/>
      </c>
      <c r="K131" s="379" t="str">
        <f>IF(OR(B131="",'Basic Elections'!$C$29&lt;&gt;"Yes"),"","$5,000/$500/$2,000")</f>
        <v/>
      </c>
      <c r="L131" s="277" t="str">
        <f>IF(B131="","",IF(N(calculations!Y100)=0,"",calculations!Y100))</f>
        <v/>
      </c>
      <c r="M131" s="275" t="str">
        <f>IF(OR(B131="",'Voluntary Elections'!G125="",'Voluntary Elections'!G125=0),"",'Voluntary Elections'!G125)</f>
        <v/>
      </c>
      <c r="N131" s="277" t="str">
        <f>IF(OR(B131="",M131=""),"",N(M131)*IFERROR(INDEX('voluntary life sheet'!$C$3:$M$3,1,MATCH(N('Voluntary Elections'!E125),{0,30,35,40,45,50,55,60,65,70,75},1)),0)/1000)</f>
        <v/>
      </c>
      <c r="O131" s="275" t="str">
        <f>IF(OR(B131="",'Voluntary Elections'!H125="",'Voluntary Elections'!H125=0),"",'Voluntary Elections'!H125)</f>
        <v/>
      </c>
      <c r="P131" s="372" t="str">
        <f>IF(OR(B131="",O131=""),"",N(O131)*IFERROR(INDEX('voluntary life sheet'!$C$3:$M$3,1,MATCH(N('Voluntary Elections'!E125),{0,30,35,40,45,50,55,60,65,70,75},1)),0)/1000)</f>
        <v/>
      </c>
      <c r="Q131" s="373" t="str">
        <f>IF(OR(B131="",'Voluntary Elections'!I125="",'Voluntary Elections'!I125=0),"",'Voluntary Elections'!I125)</f>
        <v/>
      </c>
      <c r="R131" s="278" t="str">
        <f>IF(OR(B131="",Q131=""),"",'voluntary life'!$C$42)</f>
        <v/>
      </c>
      <c r="S131" s="377" t="str">
        <f t="shared" si="6"/>
        <v/>
      </c>
      <c r="T131" s="267"/>
      <c r="U131" s="268"/>
      <c r="V131" s="268"/>
      <c r="W131" s="106"/>
      <c r="X131" s="106"/>
      <c r="Y131" s="106"/>
      <c r="Z131" s="106"/>
    </row>
    <row r="132" spans="2:26" s="48" customFormat="1" x14ac:dyDescent="0.3">
      <c r="B132" s="357" t="str">
        <f>IF('Voluntary Elections'!C126="","",'Voluntary Elections'!C126)</f>
        <v/>
      </c>
      <c r="C132" s="357" t="str">
        <f>IF('Voluntary Elections'!D126="","",'Voluntary Elections'!D126)</f>
        <v/>
      </c>
      <c r="D132" s="269" t="str">
        <f>IF(B132="","",'Voluntary Elections'!B126)</f>
        <v/>
      </c>
      <c r="E132" s="270" t="str">
        <f>IF(B132="","",calculations!V101)</f>
        <v/>
      </c>
      <c r="F132" s="271" t="str">
        <f>IF(B132="","",N(calculations!W101)+N(calculations!X101))</f>
        <v/>
      </c>
      <c r="G132" s="363" t="str">
        <f t="shared" si="4"/>
        <v/>
      </c>
      <c r="H132" s="381" t="str">
        <f>IF(B132="","",IF(N(calculations!L101)+N(calculations!N101)=0,"",N(calculations!L101)+N(calculations!N101)))</f>
        <v/>
      </c>
      <c r="I132" s="384" t="str">
        <f t="shared" si="5"/>
        <v/>
      </c>
      <c r="J132" s="273" t="str">
        <f>IF(B132="","",IF(N(calculations!Q101)=0,"",calculations!Q101))</f>
        <v/>
      </c>
      <c r="K132" s="378" t="str">
        <f>IF(OR(B132="",'Basic Elections'!$C$29&lt;&gt;"Yes"),"","$5,000/$500/$2,000")</f>
        <v/>
      </c>
      <c r="L132" s="272" t="str">
        <f>IF(B132="","",IF(N(calculations!Y101)=0,"",calculations!Y101))</f>
        <v/>
      </c>
      <c r="M132" s="270" t="str">
        <f>IF(OR(B132="",'Voluntary Elections'!G126="",'Voluntary Elections'!G126=0),"",'Voluntary Elections'!G126)</f>
        <v/>
      </c>
      <c r="N132" s="272" t="str">
        <f>IF(OR(B132="",M132=""),"",N(M132)*IFERROR(INDEX('voluntary life sheet'!$C$3:$M$3,1,MATCH(N('Voluntary Elections'!E126),{0,30,35,40,45,50,55,60,65,70,75},1)),0)/1000)</f>
        <v/>
      </c>
      <c r="O132" s="270" t="str">
        <f>IF(OR(B132="",'Voluntary Elections'!H126="",'Voluntary Elections'!H126=0),"",'Voluntary Elections'!H126)</f>
        <v/>
      </c>
      <c r="P132" s="370" t="str">
        <f>IF(OR(B132="",O132=""),"",N(O132)*IFERROR(INDEX('voluntary life sheet'!$C$3:$M$3,1,MATCH(N('Voluntary Elections'!E126),{0,30,35,40,45,50,55,60,65,70,75},1)),0)/1000)</f>
        <v/>
      </c>
      <c r="Q132" s="371" t="str">
        <f>IF(OR(B132="",'Voluntary Elections'!I126="",'Voluntary Elections'!I126=0),"",'Voluntary Elections'!I126)</f>
        <v/>
      </c>
      <c r="R132" s="273" t="str">
        <f>IF(OR(B132="",Q132=""),"",'voluntary life'!$C$42)</f>
        <v/>
      </c>
      <c r="S132" s="376" t="str">
        <f t="shared" si="6"/>
        <v/>
      </c>
      <c r="T132" s="267"/>
      <c r="U132" s="268"/>
      <c r="V132" s="268"/>
      <c r="W132" s="106"/>
      <c r="X132" s="106"/>
      <c r="Y132" s="106"/>
      <c r="Z132" s="106"/>
    </row>
    <row r="133" spans="2:26" s="48" customFormat="1" ht="15" thickBot="1" x14ac:dyDescent="0.35">
      <c r="B133" s="359" t="str">
        <f>IF('Voluntary Elections'!C127="","",'Voluntary Elections'!C127)</f>
        <v/>
      </c>
      <c r="C133" s="359" t="str">
        <f>IF('Voluntary Elections'!D127="","",'Voluntary Elections'!D127)</f>
        <v/>
      </c>
      <c r="D133" s="287" t="str">
        <f>IF(B133="","",'Voluntary Elections'!B127)</f>
        <v/>
      </c>
      <c r="E133" s="288" t="str">
        <f>IF(B133="","",calculations!V102)</f>
        <v/>
      </c>
      <c r="F133" s="289" t="str">
        <f>IF(B133="","",N(calculations!W102)+N(calculations!X102))</f>
        <v/>
      </c>
      <c r="G133" s="365" t="str">
        <f t="shared" si="4"/>
        <v/>
      </c>
      <c r="H133" s="383" t="str">
        <f>IF(B133="","",IF(N(calculations!L102)+N(calculations!N102)=0,"",N(calculations!L102)+N(calculations!N102)))</f>
        <v/>
      </c>
      <c r="I133" s="386" t="str">
        <f t="shared" si="5"/>
        <v/>
      </c>
      <c r="J133" s="291" t="str">
        <f>IF(B133="","",IF(N(calculations!Q102)=0,"",calculations!Q102))</f>
        <v/>
      </c>
      <c r="K133" s="380" t="str">
        <f>IF(OR(B133="",'Basic Elections'!$C$29&lt;&gt;"Yes"),"","$5,000/$500/$2,000")</f>
        <v/>
      </c>
      <c r="L133" s="290" t="str">
        <f>IF(B133="","",IF(N(calculations!Y102)=0,"",calculations!Y102))</f>
        <v/>
      </c>
      <c r="M133" s="288" t="str">
        <f>IF(OR(B133="",'Voluntary Elections'!G127="",'Voluntary Elections'!G127=0),"",'Voluntary Elections'!G127)</f>
        <v/>
      </c>
      <c r="N133" s="290" t="str">
        <f>IF(OR(B133="",M133=""),"",N(M133)*IFERROR(INDEX('voluntary life sheet'!$C$3:$M$3,1,MATCH(N('Voluntary Elections'!E127),{0,30,35,40,45,50,55,60,65,70,75},1)),0)/1000)</f>
        <v/>
      </c>
      <c r="O133" s="288" t="str">
        <f>IF(OR(B133="",'Voluntary Elections'!H127="",'Voluntary Elections'!H127=0),"",'Voluntary Elections'!H127)</f>
        <v/>
      </c>
      <c r="P133" s="374" t="str">
        <f>IF(OR(B133="",O133=""),"",N(O133)*IFERROR(INDEX('voluntary life sheet'!$C$3:$M$3,1,MATCH(N('Voluntary Elections'!E127),{0,30,35,40,45,50,55,60,65,70,75},1)),0)/1000)</f>
        <v/>
      </c>
      <c r="Q133" s="375" t="str">
        <f>IF(OR(B133="",'Voluntary Elections'!I127="",'Voluntary Elections'!I127=0),"",'Voluntary Elections'!I127)</f>
        <v/>
      </c>
      <c r="R133" s="291" t="str">
        <f>IF(OR(B133="",Q133=""),"",'voluntary life'!$C$42)</f>
        <v/>
      </c>
      <c r="S133" s="377" t="str">
        <f t="shared" si="6"/>
        <v/>
      </c>
      <c r="T133" s="267"/>
      <c r="U133" s="268"/>
      <c r="V133" s="268"/>
      <c r="W133" s="106"/>
      <c r="X133" s="106"/>
      <c r="Y133" s="106"/>
      <c r="Z133" s="106"/>
    </row>
    <row r="134" spans="2:26" s="108" customFormat="1" ht="15" thickTop="1" x14ac:dyDescent="0.3">
      <c r="B134" s="280" t="s">
        <v>240</v>
      </c>
      <c r="C134" s="281"/>
      <c r="D134" s="281"/>
      <c r="E134" s="282">
        <f>SUM(E34:E133)</f>
        <v>0</v>
      </c>
      <c r="F134" s="283">
        <f>SUM(F34:F133)</f>
        <v>0</v>
      </c>
      <c r="G134" s="284"/>
      <c r="H134" s="283">
        <f>SUM(H34:H133)</f>
        <v>0</v>
      </c>
      <c r="I134" s="387"/>
      <c r="J134" s="285">
        <f>SUM(J34:J133)</f>
        <v>0</v>
      </c>
      <c r="K134" s="284"/>
      <c r="L134" s="285">
        <f t="shared" ref="L134:S134" si="7">SUM(L34:L133)</f>
        <v>0</v>
      </c>
      <c r="M134" s="286">
        <f t="shared" si="7"/>
        <v>0</v>
      </c>
      <c r="N134" s="285">
        <f t="shared" si="7"/>
        <v>0</v>
      </c>
      <c r="O134" s="286">
        <f t="shared" si="7"/>
        <v>0</v>
      </c>
      <c r="P134" s="285">
        <f t="shared" si="7"/>
        <v>0</v>
      </c>
      <c r="Q134" s="286">
        <f t="shared" si="7"/>
        <v>0</v>
      </c>
      <c r="R134" s="285">
        <f t="shared" si="7"/>
        <v>0</v>
      </c>
      <c r="S134" s="352">
        <f t="shared" si="7"/>
        <v>0</v>
      </c>
      <c r="T134" s="351"/>
      <c r="U134" s="350"/>
      <c r="V134" s="350"/>
      <c r="W134" s="279"/>
      <c r="X134" s="279"/>
      <c r="Y134" s="279"/>
      <c r="Z134" s="279"/>
    </row>
    <row r="135" spans="2:26" x14ac:dyDescent="0.3">
      <c r="B135" s="12"/>
      <c r="C135" s="47"/>
      <c r="D135" s="40"/>
      <c r="E135" s="40"/>
      <c r="F135" s="40"/>
      <c r="G135" s="40"/>
      <c r="H135" s="40"/>
      <c r="I135" s="40"/>
      <c r="J135" s="40"/>
      <c r="K135" s="12"/>
      <c r="L135" s="12"/>
      <c r="M135" s="12"/>
      <c r="N135" s="40"/>
      <c r="O135" s="40"/>
      <c r="P135" s="40"/>
      <c r="Q135" s="40"/>
      <c r="R135" s="40"/>
      <c r="S135" s="40"/>
      <c r="T135" s="40"/>
    </row>
    <row r="136" spans="2:26" x14ac:dyDescent="0.3">
      <c r="B136" s="30" t="s">
        <v>226</v>
      </c>
      <c r="C136" s="49"/>
      <c r="D136" s="45"/>
      <c r="E136" s="45"/>
      <c r="F136" s="45"/>
      <c r="G136" s="45"/>
      <c r="H136" s="45"/>
      <c r="I136" s="45"/>
      <c r="J136" s="198"/>
      <c r="K136" s="23"/>
      <c r="L136" s="23"/>
      <c r="M136" s="23"/>
      <c r="N136" s="45"/>
      <c r="O136" s="45"/>
      <c r="P136" s="45"/>
      <c r="Q136" s="45"/>
      <c r="R136" s="45"/>
      <c r="S136" s="45"/>
      <c r="T136" s="45"/>
      <c r="U136" s="294"/>
      <c r="V136" s="295"/>
      <c r="W136" s="37"/>
    </row>
    <row r="137" spans="2:26" x14ac:dyDescent="0.3">
      <c r="B137" s="60"/>
      <c r="D137" s="40"/>
      <c r="E137" s="40"/>
      <c r="F137" s="40"/>
      <c r="G137" s="40"/>
      <c r="H137" s="40"/>
      <c r="I137" s="40"/>
      <c r="J137" s="40"/>
      <c r="K137" s="12"/>
      <c r="L137" s="12"/>
      <c r="M137" s="12"/>
      <c r="N137" s="40"/>
      <c r="O137" s="40"/>
      <c r="P137" s="40"/>
      <c r="Q137" s="40"/>
      <c r="R137" s="40"/>
      <c r="S137" s="40"/>
      <c r="T137" s="40"/>
    </row>
    <row r="138" spans="2:26" x14ac:dyDescent="0.3">
      <c r="B138" s="12"/>
      <c r="C138" s="40"/>
      <c r="D138" s="40"/>
      <c r="E138" s="40"/>
      <c r="F138" s="40"/>
      <c r="G138" s="40"/>
      <c r="H138" s="40"/>
      <c r="I138" s="40"/>
      <c r="J138" s="40"/>
      <c r="K138" s="12"/>
      <c r="L138" s="12"/>
      <c r="M138" s="12"/>
      <c r="N138" s="40"/>
      <c r="O138" s="40"/>
      <c r="P138" s="40"/>
      <c r="Q138" s="40"/>
      <c r="R138" s="40"/>
      <c r="S138" s="40"/>
      <c r="T138" s="40"/>
    </row>
    <row r="139" spans="2:26" ht="28.8" x14ac:dyDescent="0.3">
      <c r="B139" s="128" t="s">
        <v>249</v>
      </c>
      <c r="C139" s="34" t="s">
        <v>250</v>
      </c>
      <c r="D139" s="34" t="s">
        <v>222</v>
      </c>
      <c r="E139" s="34" t="s">
        <v>54</v>
      </c>
      <c r="F139" s="129" t="s">
        <v>78</v>
      </c>
      <c r="G139" s="129" t="s">
        <v>79</v>
      </c>
      <c r="H139" s="129" t="s">
        <v>80</v>
      </c>
      <c r="I139" s="129" t="s">
        <v>81</v>
      </c>
      <c r="J139" s="129" t="s">
        <v>82</v>
      </c>
      <c r="K139" s="134" t="s">
        <v>65</v>
      </c>
      <c r="L139" s="40"/>
      <c r="M139" s="130" t="s">
        <v>249</v>
      </c>
      <c r="N139" s="34" t="s">
        <v>250</v>
      </c>
      <c r="O139" s="34" t="s">
        <v>222</v>
      </c>
      <c r="P139" s="34" t="s">
        <v>54</v>
      </c>
      <c r="Q139" s="34" t="s">
        <v>78</v>
      </c>
      <c r="R139" s="34" t="s">
        <v>79</v>
      </c>
      <c r="S139" s="34" t="s">
        <v>80</v>
      </c>
      <c r="T139" s="34" t="s">
        <v>81</v>
      </c>
      <c r="U139" s="34" t="s">
        <v>82</v>
      </c>
      <c r="V139" s="296" t="s">
        <v>65</v>
      </c>
    </row>
    <row r="140" spans="2:26" x14ac:dyDescent="0.3">
      <c r="B140" s="361" t="str">
        <f>IF('Basic Elections'!$C56="","",'Basic Elections'!$C56)</f>
        <v/>
      </c>
      <c r="C140" s="361" t="str">
        <f>IF('Basic Elections'!$D56="","",'Basic Elections'!$D56)</f>
        <v/>
      </c>
      <c r="D140" s="297" t="str">
        <f>IF($B140="","",'Basic Elections'!$B56)</f>
        <v/>
      </c>
      <c r="E140" s="298" t="str">
        <f>IF($B140="","",calculations!D3)</f>
        <v/>
      </c>
      <c r="F140" s="299" t="str">
        <f>IF($B140="","",calculations!V3)</f>
        <v/>
      </c>
      <c r="G140" s="300" t="str">
        <f>IF($B140="","",'summary lookup and rates'!$C$5)</f>
        <v/>
      </c>
      <c r="H140" s="301" t="str">
        <f>IF($B140="","",calculations!W3)</f>
        <v/>
      </c>
      <c r="I140" s="300" t="str">
        <f>IF($B140="","",'summary lookup and rates'!$C$6)</f>
        <v/>
      </c>
      <c r="J140" s="301" t="str">
        <f>IF($B140="","",calculations!X3)</f>
        <v/>
      </c>
      <c r="K140" s="302" t="str">
        <f t="shared" ref="K140:K171" si="8">IF(B140="","",SUM(H140,J140))</f>
        <v/>
      </c>
      <c r="L140" s="303"/>
      <c r="M140" s="297" t="str">
        <f>IF('Basic Elections'!$C106="","",'Basic Elections'!$C106)</f>
        <v/>
      </c>
      <c r="N140" s="298" t="str">
        <f>IF('Basic Elections'!$D106="","",'Basic Elections'!$D106)</f>
        <v/>
      </c>
      <c r="O140" s="297" t="str">
        <f>IF($M140="","",'Basic Elections'!$B106)</f>
        <v/>
      </c>
      <c r="P140" s="298" t="str">
        <f>IF($M140="","",calculations!D53)</f>
        <v/>
      </c>
      <c r="Q140" s="299" t="str">
        <f>IF($M140="","",calculations!V53)</f>
        <v/>
      </c>
      <c r="R140" s="300" t="str">
        <f>IF($M140="","",'summary lookup and rates'!$C$5)</f>
        <v/>
      </c>
      <c r="S140" s="304" t="str">
        <f>IF($M140="","",calculations!W53)</f>
        <v/>
      </c>
      <c r="T140" s="305" t="str">
        <f>IF($M140="","",'summary lookup and rates'!$C$6)</f>
        <v/>
      </c>
      <c r="U140" s="304" t="str">
        <f>IF($M140="","",calculations!X53)</f>
        <v/>
      </c>
      <c r="V140" s="306" t="str">
        <f>IF(M140="","",SUM(S140,U140))</f>
        <v/>
      </c>
    </row>
    <row r="141" spans="2:26" x14ac:dyDescent="0.3">
      <c r="B141" s="362" t="str">
        <f>IF('Basic Elections'!$C57="","",'Basic Elections'!$C57)</f>
        <v/>
      </c>
      <c r="C141" s="362" t="str">
        <f>IF('Basic Elections'!$D57="","",'Basic Elections'!$D57)</f>
        <v/>
      </c>
      <c r="D141" s="308" t="str">
        <f>IF($B141="","",'Basic Elections'!$B57)</f>
        <v/>
      </c>
      <c r="E141" s="309" t="str">
        <f>IF($B141="","",calculations!D4)</f>
        <v/>
      </c>
      <c r="F141" s="310" t="str">
        <f>IF($B141="","",calculations!V4)</f>
        <v/>
      </c>
      <c r="G141" s="311" t="str">
        <f>IF($B141="","",'summary lookup and rates'!$C$5)</f>
        <v/>
      </c>
      <c r="H141" s="312" t="str">
        <f>IF($B141="","",calculations!W4)</f>
        <v/>
      </c>
      <c r="I141" s="311" t="str">
        <f>IF($B141="","",'summary lookup and rates'!$C$6)</f>
        <v/>
      </c>
      <c r="J141" s="312" t="str">
        <f>IF($B141="","",calculations!X4)</f>
        <v/>
      </c>
      <c r="K141" s="313" t="str">
        <f t="shared" si="8"/>
        <v/>
      </c>
      <c r="L141" s="303"/>
      <c r="M141" s="308" t="str">
        <f>IF('Basic Elections'!$C107="","",'Basic Elections'!$C107)</f>
        <v/>
      </c>
      <c r="N141" s="309" t="str">
        <f>IF('Basic Elections'!$D107="","",'Basic Elections'!$D107)</f>
        <v/>
      </c>
      <c r="O141" s="308" t="str">
        <f>IF($M141="","",'Basic Elections'!$B107)</f>
        <v/>
      </c>
      <c r="P141" s="309" t="str">
        <f>IF($M141="","",calculations!D54)</f>
        <v/>
      </c>
      <c r="Q141" s="310" t="str">
        <f>IF($M141="","",calculations!V54)</f>
        <v/>
      </c>
      <c r="R141" s="311" t="str">
        <f>IF($M141="","",'summary lookup and rates'!$C$5)</f>
        <v/>
      </c>
      <c r="S141" s="314" t="str">
        <f>IF($M141="","",calculations!W54)</f>
        <v/>
      </c>
      <c r="T141" s="315" t="str">
        <f>IF($M141="","",'summary lookup and rates'!$C$6)</f>
        <v/>
      </c>
      <c r="U141" s="314" t="str">
        <f>IF($M141="","",calculations!X54)</f>
        <v/>
      </c>
      <c r="V141" s="316" t="str">
        <f t="shared" ref="V141:V189" si="9">IF(M141="","",SUM(S141,U141))</f>
        <v/>
      </c>
    </row>
    <row r="142" spans="2:26" x14ac:dyDescent="0.3">
      <c r="B142" s="361" t="str">
        <f>IF('Basic Elections'!$C58="","",'Basic Elections'!$C58)</f>
        <v/>
      </c>
      <c r="C142" s="361" t="str">
        <f>IF('Basic Elections'!$D58="","",'Basic Elections'!$D58)</f>
        <v/>
      </c>
      <c r="D142" s="297" t="str">
        <f>IF($B142="","",'Basic Elections'!$B58)</f>
        <v/>
      </c>
      <c r="E142" s="298" t="str">
        <f>IF($B142="","",calculations!D5)</f>
        <v/>
      </c>
      <c r="F142" s="299" t="str">
        <f>IF($B142="","",calculations!V5)</f>
        <v/>
      </c>
      <c r="G142" s="300" t="str">
        <f>IF($B142="","",'summary lookup and rates'!$C$5)</f>
        <v/>
      </c>
      <c r="H142" s="301" t="str">
        <f>IF($B142="","",calculations!W5)</f>
        <v/>
      </c>
      <c r="I142" s="300" t="str">
        <f>IF($B142="","",'summary lookup and rates'!$C$6)</f>
        <v/>
      </c>
      <c r="J142" s="301" t="str">
        <f>IF($B142="","",calculations!X5)</f>
        <v/>
      </c>
      <c r="K142" s="302" t="str">
        <f t="shared" si="8"/>
        <v/>
      </c>
      <c r="L142" s="303"/>
      <c r="M142" s="297" t="str">
        <f>IF('Basic Elections'!$C108="","",'Basic Elections'!$C108)</f>
        <v/>
      </c>
      <c r="N142" s="298" t="str">
        <f>IF('Basic Elections'!$D108="","",'Basic Elections'!$D108)</f>
        <v/>
      </c>
      <c r="O142" s="297" t="str">
        <f>IF($M142="","",'Basic Elections'!$B108)</f>
        <v/>
      </c>
      <c r="P142" s="298" t="str">
        <f>IF($M142="","",calculations!D55)</f>
        <v/>
      </c>
      <c r="Q142" s="299" t="str">
        <f>IF($M142="","",calculations!V55)</f>
        <v/>
      </c>
      <c r="R142" s="300" t="str">
        <f>IF($M142="","",'summary lookup and rates'!$C$5)</f>
        <v/>
      </c>
      <c r="S142" s="304" t="str">
        <f>IF($M142="","",calculations!W55)</f>
        <v/>
      </c>
      <c r="T142" s="305" t="str">
        <f>IF($M142="","",'summary lookup and rates'!$C$6)</f>
        <v/>
      </c>
      <c r="U142" s="304" t="str">
        <f>IF($M142="","",calculations!X55)</f>
        <v/>
      </c>
      <c r="V142" s="306" t="str">
        <f t="shared" si="9"/>
        <v/>
      </c>
    </row>
    <row r="143" spans="2:26" x14ac:dyDescent="0.3">
      <c r="B143" s="362" t="str">
        <f>IF('Basic Elections'!$C59="","",'Basic Elections'!$C59)</f>
        <v/>
      </c>
      <c r="C143" s="362" t="str">
        <f>IF('Basic Elections'!$D59="","",'Basic Elections'!$D59)</f>
        <v/>
      </c>
      <c r="D143" s="308" t="str">
        <f>IF($B143="","",'Basic Elections'!$B59)</f>
        <v/>
      </c>
      <c r="E143" s="309" t="str">
        <f>IF($B143="","",calculations!D6)</f>
        <v/>
      </c>
      <c r="F143" s="310" t="str">
        <f>IF($B143="","",calculations!V6)</f>
        <v/>
      </c>
      <c r="G143" s="311" t="str">
        <f>IF($B143="","",'summary lookup and rates'!$C$5)</f>
        <v/>
      </c>
      <c r="H143" s="312" t="str">
        <f>IF($B143="","",calculations!W6)</f>
        <v/>
      </c>
      <c r="I143" s="311" t="str">
        <f>IF($B143="","",'summary lookup and rates'!$C$6)</f>
        <v/>
      </c>
      <c r="J143" s="312" t="str">
        <f>IF($B143="","",calculations!X6)</f>
        <v/>
      </c>
      <c r="K143" s="313" t="str">
        <f t="shared" si="8"/>
        <v/>
      </c>
      <c r="L143" s="303"/>
      <c r="M143" s="308" t="str">
        <f>IF('Basic Elections'!$C109="","",'Basic Elections'!$C109)</f>
        <v/>
      </c>
      <c r="N143" s="309" t="str">
        <f>IF('Basic Elections'!$D109="","",'Basic Elections'!$D109)</f>
        <v/>
      </c>
      <c r="O143" s="308" t="str">
        <f>IF($M143="","",'Basic Elections'!$B109)</f>
        <v/>
      </c>
      <c r="P143" s="309" t="str">
        <f>IF($M143="","",calculations!D56)</f>
        <v/>
      </c>
      <c r="Q143" s="310" t="str">
        <f>IF($M143="","",calculations!V56)</f>
        <v/>
      </c>
      <c r="R143" s="311" t="str">
        <f>IF($M143="","",'summary lookup and rates'!$C$5)</f>
        <v/>
      </c>
      <c r="S143" s="314" t="str">
        <f>IF($M143="","",calculations!W56)</f>
        <v/>
      </c>
      <c r="T143" s="315" t="str">
        <f>IF($M143="","",'summary lookup and rates'!$C$6)</f>
        <v/>
      </c>
      <c r="U143" s="314" t="str">
        <f>IF($M143="","",calculations!X56)</f>
        <v/>
      </c>
      <c r="V143" s="316" t="str">
        <f t="shared" si="9"/>
        <v/>
      </c>
    </row>
    <row r="144" spans="2:26" x14ac:dyDescent="0.3">
      <c r="B144" s="361" t="str">
        <f>IF('Basic Elections'!$C60="","",'Basic Elections'!$C60)</f>
        <v/>
      </c>
      <c r="C144" s="361" t="str">
        <f>IF('Basic Elections'!$D60="","",'Basic Elections'!$D60)</f>
        <v/>
      </c>
      <c r="D144" s="297" t="str">
        <f>IF($B144="","",'Basic Elections'!$B60)</f>
        <v/>
      </c>
      <c r="E144" s="298" t="str">
        <f>IF($B144="","",calculations!D7)</f>
        <v/>
      </c>
      <c r="F144" s="299" t="str">
        <f>IF($B144="","",calculations!V7)</f>
        <v/>
      </c>
      <c r="G144" s="300" t="str">
        <f>IF($B144="","",'summary lookup and rates'!$C$5)</f>
        <v/>
      </c>
      <c r="H144" s="301" t="str">
        <f>IF($B144="","",calculations!W7)</f>
        <v/>
      </c>
      <c r="I144" s="300" t="str">
        <f>IF($B144="","",'summary lookup and rates'!$C$6)</f>
        <v/>
      </c>
      <c r="J144" s="301" t="str">
        <f>IF($B144="","",calculations!X7)</f>
        <v/>
      </c>
      <c r="K144" s="302" t="str">
        <f t="shared" si="8"/>
        <v/>
      </c>
      <c r="L144" s="303"/>
      <c r="M144" s="297" t="str">
        <f>IF('Basic Elections'!$C110="","",'Basic Elections'!$C110)</f>
        <v/>
      </c>
      <c r="N144" s="298" t="str">
        <f>IF('Basic Elections'!$D110="","",'Basic Elections'!$D110)</f>
        <v/>
      </c>
      <c r="O144" s="297" t="str">
        <f>IF($M144="","",'Basic Elections'!$B110)</f>
        <v/>
      </c>
      <c r="P144" s="298" t="str">
        <f>IF($M144="","",calculations!D57)</f>
        <v/>
      </c>
      <c r="Q144" s="299" t="str">
        <f>IF($M144="","",calculations!V57)</f>
        <v/>
      </c>
      <c r="R144" s="300" t="str">
        <f>IF($M144="","",'summary lookup and rates'!$C$5)</f>
        <v/>
      </c>
      <c r="S144" s="304" t="str">
        <f>IF($M144="","",calculations!W57)</f>
        <v/>
      </c>
      <c r="T144" s="305" t="str">
        <f>IF($M144="","",'summary lookup and rates'!$C$6)</f>
        <v/>
      </c>
      <c r="U144" s="304" t="str">
        <f>IF($M144="","",calculations!X57)</f>
        <v/>
      </c>
      <c r="V144" s="306" t="str">
        <f t="shared" si="9"/>
        <v/>
      </c>
    </row>
    <row r="145" spans="2:22" x14ac:dyDescent="0.3">
      <c r="B145" s="362" t="str">
        <f>IF('Basic Elections'!$C61="","",'Basic Elections'!$C61)</f>
        <v/>
      </c>
      <c r="C145" s="362" t="str">
        <f>IF('Basic Elections'!$D61="","",'Basic Elections'!$D61)</f>
        <v/>
      </c>
      <c r="D145" s="308" t="str">
        <f>IF($B145="","",'Basic Elections'!$B61)</f>
        <v/>
      </c>
      <c r="E145" s="309" t="str">
        <f>IF($B145="","",calculations!D8)</f>
        <v/>
      </c>
      <c r="F145" s="310" t="str">
        <f>IF($B145="","",calculations!V8)</f>
        <v/>
      </c>
      <c r="G145" s="311" t="str">
        <f>IF($B145="","",'summary lookup and rates'!$C$5)</f>
        <v/>
      </c>
      <c r="H145" s="312" t="str">
        <f>IF($B145="","",calculations!W8)</f>
        <v/>
      </c>
      <c r="I145" s="311" t="str">
        <f>IF($B145="","",'summary lookup and rates'!$C$6)</f>
        <v/>
      </c>
      <c r="J145" s="312" t="str">
        <f>IF($B145="","",calculations!X8)</f>
        <v/>
      </c>
      <c r="K145" s="313" t="str">
        <f t="shared" si="8"/>
        <v/>
      </c>
      <c r="L145" s="303"/>
      <c r="M145" s="308" t="str">
        <f>IF('Basic Elections'!$C111="","",'Basic Elections'!$C111)</f>
        <v/>
      </c>
      <c r="N145" s="309" t="str">
        <f>IF('Basic Elections'!$D111="","",'Basic Elections'!$D111)</f>
        <v/>
      </c>
      <c r="O145" s="308" t="str">
        <f>IF($M145="","",'Basic Elections'!$B111)</f>
        <v/>
      </c>
      <c r="P145" s="309" t="str">
        <f>IF($M145="","",calculations!D58)</f>
        <v/>
      </c>
      <c r="Q145" s="310" t="str">
        <f>IF($M145="","",calculations!V58)</f>
        <v/>
      </c>
      <c r="R145" s="311" t="str">
        <f>IF($M145="","",'summary lookup and rates'!$C$5)</f>
        <v/>
      </c>
      <c r="S145" s="314" t="str">
        <f>IF($M145="","",calculations!W58)</f>
        <v/>
      </c>
      <c r="T145" s="315" t="str">
        <f>IF($M145="","",'summary lookup and rates'!$C$6)</f>
        <v/>
      </c>
      <c r="U145" s="314" t="str">
        <f>IF($M145="","",calculations!X58)</f>
        <v/>
      </c>
      <c r="V145" s="316" t="str">
        <f t="shared" si="9"/>
        <v/>
      </c>
    </row>
    <row r="146" spans="2:22" x14ac:dyDescent="0.3">
      <c r="B146" s="361" t="str">
        <f>IF('Basic Elections'!$C62="","",'Basic Elections'!$C62)</f>
        <v/>
      </c>
      <c r="C146" s="361" t="str">
        <f>IF('Basic Elections'!$D62="","",'Basic Elections'!$D62)</f>
        <v/>
      </c>
      <c r="D146" s="297" t="str">
        <f>IF($B146="","",'Basic Elections'!$B62)</f>
        <v/>
      </c>
      <c r="E146" s="298" t="str">
        <f>IF($B146="","",calculations!D9)</f>
        <v/>
      </c>
      <c r="F146" s="299" t="str">
        <f>IF($B146="","",calculations!V9)</f>
        <v/>
      </c>
      <c r="G146" s="300" t="str">
        <f>IF($B146="","",'summary lookup and rates'!$C$5)</f>
        <v/>
      </c>
      <c r="H146" s="301" t="str">
        <f>IF($B146="","",calculations!W9)</f>
        <v/>
      </c>
      <c r="I146" s="300" t="str">
        <f>IF($B146="","",'summary lookup and rates'!$C$6)</f>
        <v/>
      </c>
      <c r="J146" s="301" t="str">
        <f>IF($B146="","",calculations!X9)</f>
        <v/>
      </c>
      <c r="K146" s="302" t="str">
        <f t="shared" si="8"/>
        <v/>
      </c>
      <c r="L146" s="303"/>
      <c r="M146" s="297" t="str">
        <f>IF('Basic Elections'!$C112="","",'Basic Elections'!$C112)</f>
        <v/>
      </c>
      <c r="N146" s="298" t="str">
        <f>IF('Basic Elections'!$D112="","",'Basic Elections'!$D112)</f>
        <v/>
      </c>
      <c r="O146" s="297" t="str">
        <f>IF($M146="","",'Basic Elections'!$B112)</f>
        <v/>
      </c>
      <c r="P146" s="298" t="str">
        <f>IF($M146="","",calculations!D59)</f>
        <v/>
      </c>
      <c r="Q146" s="299" t="str">
        <f>IF($M146="","",calculations!V59)</f>
        <v/>
      </c>
      <c r="R146" s="300" t="str">
        <f>IF($M146="","",'summary lookup and rates'!$C$5)</f>
        <v/>
      </c>
      <c r="S146" s="304" t="str">
        <f>IF($M146="","",calculations!W59)</f>
        <v/>
      </c>
      <c r="T146" s="305" t="str">
        <f>IF($M146="","",'summary lookup and rates'!$C$6)</f>
        <v/>
      </c>
      <c r="U146" s="304" t="str">
        <f>IF($M146="","",calculations!X59)</f>
        <v/>
      </c>
      <c r="V146" s="306" t="str">
        <f t="shared" si="9"/>
        <v/>
      </c>
    </row>
    <row r="147" spans="2:22" x14ac:dyDescent="0.3">
      <c r="B147" s="362" t="str">
        <f>IF('Basic Elections'!$C63="","",'Basic Elections'!$C63)</f>
        <v/>
      </c>
      <c r="C147" s="362" t="str">
        <f>IF('Basic Elections'!$D63="","",'Basic Elections'!$D63)</f>
        <v/>
      </c>
      <c r="D147" s="308" t="str">
        <f>IF($B147="","",'Basic Elections'!$B63)</f>
        <v/>
      </c>
      <c r="E147" s="309" t="str">
        <f>IF($B147="","",calculations!D10)</f>
        <v/>
      </c>
      <c r="F147" s="310" t="str">
        <f>IF($B147="","",calculations!V10)</f>
        <v/>
      </c>
      <c r="G147" s="311" t="str">
        <f>IF($B147="","",'summary lookup and rates'!$C$5)</f>
        <v/>
      </c>
      <c r="H147" s="312" t="str">
        <f>IF($B147="","",calculations!W10)</f>
        <v/>
      </c>
      <c r="I147" s="311" t="str">
        <f>IF($B147="","",'summary lookup and rates'!$C$6)</f>
        <v/>
      </c>
      <c r="J147" s="312" t="str">
        <f>IF($B147="","",calculations!X10)</f>
        <v/>
      </c>
      <c r="K147" s="313" t="str">
        <f t="shared" si="8"/>
        <v/>
      </c>
      <c r="L147" s="303"/>
      <c r="M147" s="308" t="str">
        <f>IF('Basic Elections'!$C113="","",'Basic Elections'!$C113)</f>
        <v/>
      </c>
      <c r="N147" s="309" t="str">
        <f>IF('Basic Elections'!$D113="","",'Basic Elections'!$D113)</f>
        <v/>
      </c>
      <c r="O147" s="308" t="str">
        <f>IF($M147="","",'Basic Elections'!$B113)</f>
        <v/>
      </c>
      <c r="P147" s="309" t="str">
        <f>IF($M147="","",calculations!D60)</f>
        <v/>
      </c>
      <c r="Q147" s="310" t="str">
        <f>IF($M147="","",calculations!V60)</f>
        <v/>
      </c>
      <c r="R147" s="311" t="str">
        <f>IF($M147="","",'summary lookup and rates'!$C$5)</f>
        <v/>
      </c>
      <c r="S147" s="314" t="str">
        <f>IF($M147="","",calculations!W60)</f>
        <v/>
      </c>
      <c r="T147" s="315" t="str">
        <f>IF($M147="","",'summary lookup and rates'!$C$6)</f>
        <v/>
      </c>
      <c r="U147" s="314" t="str">
        <f>IF($M147="","",calculations!X60)</f>
        <v/>
      </c>
      <c r="V147" s="316" t="str">
        <f t="shared" si="9"/>
        <v/>
      </c>
    </row>
    <row r="148" spans="2:22" x14ac:dyDescent="0.3">
      <c r="B148" s="361" t="str">
        <f>IF('Basic Elections'!$C64="","",'Basic Elections'!$C64)</f>
        <v/>
      </c>
      <c r="C148" s="361" t="str">
        <f>IF('Basic Elections'!$D64="","",'Basic Elections'!$D64)</f>
        <v/>
      </c>
      <c r="D148" s="297" t="str">
        <f>IF($B148="","",'Basic Elections'!$B64)</f>
        <v/>
      </c>
      <c r="E148" s="298" t="str">
        <f>IF($B148="","",calculations!D11)</f>
        <v/>
      </c>
      <c r="F148" s="299" t="str">
        <f>IF($B148="","",calculations!V11)</f>
        <v/>
      </c>
      <c r="G148" s="300" t="str">
        <f>IF($B148="","",'summary lookup and rates'!$C$5)</f>
        <v/>
      </c>
      <c r="H148" s="301" t="str">
        <f>IF($B148="","",calculations!W11)</f>
        <v/>
      </c>
      <c r="I148" s="300" t="str">
        <f>IF($B148="","",'summary lookup and rates'!$C$6)</f>
        <v/>
      </c>
      <c r="J148" s="301" t="str">
        <f>IF($B148="","",calculations!X11)</f>
        <v/>
      </c>
      <c r="K148" s="302" t="str">
        <f t="shared" si="8"/>
        <v/>
      </c>
      <c r="L148" s="303"/>
      <c r="M148" s="297" t="str">
        <f>IF('Basic Elections'!$C114="","",'Basic Elections'!$C114)</f>
        <v/>
      </c>
      <c r="N148" s="298" t="str">
        <f>IF('Basic Elections'!$D114="","",'Basic Elections'!$D114)</f>
        <v/>
      </c>
      <c r="O148" s="297" t="str">
        <f>IF($M148="","",'Basic Elections'!$B114)</f>
        <v/>
      </c>
      <c r="P148" s="298" t="str">
        <f>IF($M148="","",calculations!D61)</f>
        <v/>
      </c>
      <c r="Q148" s="299" t="str">
        <f>IF($M148="","",calculations!V61)</f>
        <v/>
      </c>
      <c r="R148" s="300" t="str">
        <f>IF($M148="","",'summary lookup and rates'!$C$5)</f>
        <v/>
      </c>
      <c r="S148" s="304" t="str">
        <f>IF($M148="","",calculations!W61)</f>
        <v/>
      </c>
      <c r="T148" s="305" t="str">
        <f>IF($M148="","",'summary lookup and rates'!$C$6)</f>
        <v/>
      </c>
      <c r="U148" s="304" t="str">
        <f>IF($M148="","",calculations!X61)</f>
        <v/>
      </c>
      <c r="V148" s="306" t="str">
        <f t="shared" si="9"/>
        <v/>
      </c>
    </row>
    <row r="149" spans="2:22" x14ac:dyDescent="0.3">
      <c r="B149" s="362" t="str">
        <f>IF('Basic Elections'!$C65="","",'Basic Elections'!$C65)</f>
        <v/>
      </c>
      <c r="C149" s="362" t="str">
        <f>IF('Basic Elections'!$D65="","",'Basic Elections'!$D65)</f>
        <v/>
      </c>
      <c r="D149" s="308" t="str">
        <f>IF($B149="","",'Basic Elections'!$B65)</f>
        <v/>
      </c>
      <c r="E149" s="309" t="str">
        <f>IF($B149="","",calculations!D12)</f>
        <v/>
      </c>
      <c r="F149" s="310" t="str">
        <f>IF($B149="","",calculations!V12)</f>
        <v/>
      </c>
      <c r="G149" s="311" t="str">
        <f>IF($B149="","",'summary lookup and rates'!$C$5)</f>
        <v/>
      </c>
      <c r="H149" s="312" t="str">
        <f>IF($B149="","",calculations!W12)</f>
        <v/>
      </c>
      <c r="I149" s="311" t="str">
        <f>IF($B149="","",'summary lookup and rates'!$C$6)</f>
        <v/>
      </c>
      <c r="J149" s="312" t="str">
        <f>IF($B149="","",calculations!X12)</f>
        <v/>
      </c>
      <c r="K149" s="313" t="str">
        <f t="shared" si="8"/>
        <v/>
      </c>
      <c r="L149" s="303"/>
      <c r="M149" s="308" t="str">
        <f>IF('Basic Elections'!$C115="","",'Basic Elections'!$C115)</f>
        <v/>
      </c>
      <c r="N149" s="309" t="str">
        <f>IF('Basic Elections'!$D115="","",'Basic Elections'!$D115)</f>
        <v/>
      </c>
      <c r="O149" s="308" t="str">
        <f>IF($M149="","",'Basic Elections'!$B115)</f>
        <v/>
      </c>
      <c r="P149" s="309" t="str">
        <f>IF($M149="","",calculations!D62)</f>
        <v/>
      </c>
      <c r="Q149" s="310" t="str">
        <f>IF($M149="","",calculations!V62)</f>
        <v/>
      </c>
      <c r="R149" s="311" t="str">
        <f>IF($M149="","",'summary lookup and rates'!$C$5)</f>
        <v/>
      </c>
      <c r="S149" s="314" t="str">
        <f>IF($M149="","",calculations!W62)</f>
        <v/>
      </c>
      <c r="T149" s="315" t="str">
        <f>IF($M149="","",'summary lookup and rates'!$C$6)</f>
        <v/>
      </c>
      <c r="U149" s="314" t="str">
        <f>IF($M149="","",calculations!X62)</f>
        <v/>
      </c>
      <c r="V149" s="316" t="str">
        <f t="shared" si="9"/>
        <v/>
      </c>
    </row>
    <row r="150" spans="2:22" x14ac:dyDescent="0.3">
      <c r="B150" s="361" t="str">
        <f>IF('Basic Elections'!$C66="","",'Basic Elections'!$C66)</f>
        <v/>
      </c>
      <c r="C150" s="361" t="str">
        <f>IF('Basic Elections'!$D66="","",'Basic Elections'!$D66)</f>
        <v/>
      </c>
      <c r="D150" s="297" t="str">
        <f>IF($B150="","",'Basic Elections'!$B66)</f>
        <v/>
      </c>
      <c r="E150" s="298" t="str">
        <f>IF($B150="","",calculations!D13)</f>
        <v/>
      </c>
      <c r="F150" s="299" t="str">
        <f>IF($B150="","",calculations!V13)</f>
        <v/>
      </c>
      <c r="G150" s="300" t="str">
        <f>IF($B150="","",'summary lookup and rates'!$C$5)</f>
        <v/>
      </c>
      <c r="H150" s="301" t="str">
        <f>IF($B150="","",calculations!W13)</f>
        <v/>
      </c>
      <c r="I150" s="300" t="str">
        <f>IF($B150="","",'summary lookup and rates'!$C$6)</f>
        <v/>
      </c>
      <c r="J150" s="301" t="str">
        <f>IF($B150="","",calculations!X13)</f>
        <v/>
      </c>
      <c r="K150" s="302" t="str">
        <f t="shared" si="8"/>
        <v/>
      </c>
      <c r="L150" s="303"/>
      <c r="M150" s="297" t="str">
        <f>IF('Basic Elections'!$C116="","",'Basic Elections'!$C116)</f>
        <v/>
      </c>
      <c r="N150" s="298" t="str">
        <f>IF('Basic Elections'!$D116="","",'Basic Elections'!$D116)</f>
        <v/>
      </c>
      <c r="O150" s="297" t="str">
        <f>IF($M150="","",'Basic Elections'!$B116)</f>
        <v/>
      </c>
      <c r="P150" s="298" t="str">
        <f>IF($M150="","",calculations!D63)</f>
        <v/>
      </c>
      <c r="Q150" s="299" t="str">
        <f>IF($M150="","",calculations!V63)</f>
        <v/>
      </c>
      <c r="R150" s="300" t="str">
        <f>IF($M150="","",'summary lookup and rates'!$C$5)</f>
        <v/>
      </c>
      <c r="S150" s="304" t="str">
        <f>IF($M150="","",calculations!W63)</f>
        <v/>
      </c>
      <c r="T150" s="305" t="str">
        <f>IF($M150="","",'summary lookup and rates'!$C$6)</f>
        <v/>
      </c>
      <c r="U150" s="304" t="str">
        <f>IF($M150="","",calculations!X63)</f>
        <v/>
      </c>
      <c r="V150" s="306" t="str">
        <f t="shared" si="9"/>
        <v/>
      </c>
    </row>
    <row r="151" spans="2:22" x14ac:dyDescent="0.3">
      <c r="B151" s="362" t="str">
        <f>IF('Basic Elections'!$C67="","",'Basic Elections'!$C67)</f>
        <v/>
      </c>
      <c r="C151" s="362" t="str">
        <f>IF('Basic Elections'!$D67="","",'Basic Elections'!$D67)</f>
        <v/>
      </c>
      <c r="D151" s="308" t="str">
        <f>IF($B151="","",'Basic Elections'!$B67)</f>
        <v/>
      </c>
      <c r="E151" s="309" t="str">
        <f>IF($B151="","",calculations!D14)</f>
        <v/>
      </c>
      <c r="F151" s="310" t="str">
        <f>IF($B151="","",calculations!V14)</f>
        <v/>
      </c>
      <c r="G151" s="311" t="str">
        <f>IF($B151="","",'summary lookup and rates'!$C$5)</f>
        <v/>
      </c>
      <c r="H151" s="312" t="str">
        <f>IF($B151="","",calculations!W14)</f>
        <v/>
      </c>
      <c r="I151" s="311" t="str">
        <f>IF($B151="","",'summary lookup and rates'!$C$6)</f>
        <v/>
      </c>
      <c r="J151" s="312" t="str">
        <f>IF($B151="","",calculations!X14)</f>
        <v/>
      </c>
      <c r="K151" s="313" t="str">
        <f t="shared" si="8"/>
        <v/>
      </c>
      <c r="L151" s="303"/>
      <c r="M151" s="308" t="str">
        <f>IF('Basic Elections'!$C117="","",'Basic Elections'!$C117)</f>
        <v/>
      </c>
      <c r="N151" s="309" t="str">
        <f>IF('Basic Elections'!$D117="","",'Basic Elections'!$D117)</f>
        <v/>
      </c>
      <c r="O151" s="308" t="str">
        <f>IF($M151="","",'Basic Elections'!$B117)</f>
        <v/>
      </c>
      <c r="P151" s="309" t="str">
        <f>IF($M151="","",calculations!D64)</f>
        <v/>
      </c>
      <c r="Q151" s="310" t="str">
        <f>IF($M151="","",calculations!V64)</f>
        <v/>
      </c>
      <c r="R151" s="311" t="str">
        <f>IF($M151="","",'summary lookup and rates'!$C$5)</f>
        <v/>
      </c>
      <c r="S151" s="314" t="str">
        <f>IF($M151="","",calculations!W64)</f>
        <v/>
      </c>
      <c r="T151" s="315" t="str">
        <f>IF($M151="","",'summary lookup and rates'!$C$6)</f>
        <v/>
      </c>
      <c r="U151" s="314" t="str">
        <f>IF($M151="","",calculations!X64)</f>
        <v/>
      </c>
      <c r="V151" s="316" t="str">
        <f t="shared" si="9"/>
        <v/>
      </c>
    </row>
    <row r="152" spans="2:22" x14ac:dyDescent="0.3">
      <c r="B152" s="361" t="str">
        <f>IF('Basic Elections'!$C68="","",'Basic Elections'!$C68)</f>
        <v/>
      </c>
      <c r="C152" s="361" t="str">
        <f>IF('Basic Elections'!$D68="","",'Basic Elections'!$D68)</f>
        <v/>
      </c>
      <c r="D152" s="297" t="str">
        <f>IF($B152="","",'Basic Elections'!$B68)</f>
        <v/>
      </c>
      <c r="E152" s="298" t="str">
        <f>IF($B152="","",calculations!D15)</f>
        <v/>
      </c>
      <c r="F152" s="299" t="str">
        <f>IF($B152="","",calculations!V15)</f>
        <v/>
      </c>
      <c r="G152" s="300" t="str">
        <f>IF($B152="","",'summary lookup and rates'!$C$5)</f>
        <v/>
      </c>
      <c r="H152" s="301" t="str">
        <f>IF($B152="","",calculations!W15)</f>
        <v/>
      </c>
      <c r="I152" s="300" t="str">
        <f>IF($B152="","",'summary lookup and rates'!$C$6)</f>
        <v/>
      </c>
      <c r="J152" s="301" t="str">
        <f>IF($B152="","",calculations!X15)</f>
        <v/>
      </c>
      <c r="K152" s="302" t="str">
        <f t="shared" si="8"/>
        <v/>
      </c>
      <c r="L152" s="303"/>
      <c r="M152" s="297" t="str">
        <f>IF('Basic Elections'!$C118="","",'Basic Elections'!$C118)</f>
        <v/>
      </c>
      <c r="N152" s="298" t="str">
        <f>IF('Basic Elections'!$D118="","",'Basic Elections'!$D118)</f>
        <v/>
      </c>
      <c r="O152" s="297" t="str">
        <f>IF($M152="","",'Basic Elections'!$B118)</f>
        <v/>
      </c>
      <c r="P152" s="298" t="str">
        <f>IF($M152="","",calculations!D65)</f>
        <v/>
      </c>
      <c r="Q152" s="299" t="str">
        <f>IF($M152="","",calculations!V65)</f>
        <v/>
      </c>
      <c r="R152" s="300" t="str">
        <f>IF($M152="","",'summary lookup and rates'!$C$5)</f>
        <v/>
      </c>
      <c r="S152" s="304" t="str">
        <f>IF($M152="","",calculations!W65)</f>
        <v/>
      </c>
      <c r="T152" s="305" t="str">
        <f>IF($M152="","",'summary lookup and rates'!$C$6)</f>
        <v/>
      </c>
      <c r="U152" s="304" t="str">
        <f>IF($M152="","",calculations!X65)</f>
        <v/>
      </c>
      <c r="V152" s="306" t="str">
        <f t="shared" si="9"/>
        <v/>
      </c>
    </row>
    <row r="153" spans="2:22" x14ac:dyDescent="0.3">
      <c r="B153" s="362" t="str">
        <f>IF('Basic Elections'!$C69="","",'Basic Elections'!$C69)</f>
        <v/>
      </c>
      <c r="C153" s="362" t="str">
        <f>IF('Basic Elections'!$D69="","",'Basic Elections'!$D69)</f>
        <v/>
      </c>
      <c r="D153" s="308" t="str">
        <f>IF($B153="","",'Basic Elections'!$B69)</f>
        <v/>
      </c>
      <c r="E153" s="309" t="str">
        <f>IF($B153="","",calculations!D16)</f>
        <v/>
      </c>
      <c r="F153" s="310" t="str">
        <f>IF($B153="","",calculations!V16)</f>
        <v/>
      </c>
      <c r="G153" s="311" t="str">
        <f>IF($B153="","",'summary lookup and rates'!$C$5)</f>
        <v/>
      </c>
      <c r="H153" s="312" t="str">
        <f>IF($B153="","",calculations!W16)</f>
        <v/>
      </c>
      <c r="I153" s="311" t="str">
        <f>IF($B153="","",'summary lookup and rates'!$C$6)</f>
        <v/>
      </c>
      <c r="J153" s="312" t="str">
        <f>IF($B153="","",calculations!X16)</f>
        <v/>
      </c>
      <c r="K153" s="313" t="str">
        <f t="shared" si="8"/>
        <v/>
      </c>
      <c r="L153" s="303"/>
      <c r="M153" s="308" t="str">
        <f>IF('Basic Elections'!$C119="","",'Basic Elections'!$C119)</f>
        <v/>
      </c>
      <c r="N153" s="309" t="str">
        <f>IF('Basic Elections'!$D119="","",'Basic Elections'!$D119)</f>
        <v/>
      </c>
      <c r="O153" s="308" t="str">
        <f>IF($M153="","",'Basic Elections'!$B119)</f>
        <v/>
      </c>
      <c r="P153" s="309" t="str">
        <f>IF($M153="","",calculations!D66)</f>
        <v/>
      </c>
      <c r="Q153" s="310" t="str">
        <f>IF($M153="","",calculations!V66)</f>
        <v/>
      </c>
      <c r="R153" s="311" t="str">
        <f>IF($M153="","",'summary lookup and rates'!$C$5)</f>
        <v/>
      </c>
      <c r="S153" s="314" t="str">
        <f>IF($M153="","",calculations!W66)</f>
        <v/>
      </c>
      <c r="T153" s="315" t="str">
        <f>IF($M153="","",'summary lookup and rates'!$C$6)</f>
        <v/>
      </c>
      <c r="U153" s="314" t="str">
        <f>IF($M153="","",calculations!X66)</f>
        <v/>
      </c>
      <c r="V153" s="316" t="str">
        <f t="shared" si="9"/>
        <v/>
      </c>
    </row>
    <row r="154" spans="2:22" x14ac:dyDescent="0.3">
      <c r="B154" s="361" t="str">
        <f>IF('Basic Elections'!$C70="","",'Basic Elections'!$C70)</f>
        <v/>
      </c>
      <c r="C154" s="361" t="str">
        <f>IF('Basic Elections'!$D70="","",'Basic Elections'!$D70)</f>
        <v/>
      </c>
      <c r="D154" s="297" t="str">
        <f>IF($B154="","",'Basic Elections'!$B70)</f>
        <v/>
      </c>
      <c r="E154" s="298" t="str">
        <f>IF($B154="","",calculations!D17)</f>
        <v/>
      </c>
      <c r="F154" s="299" t="str">
        <f>IF($B154="","",calculations!V17)</f>
        <v/>
      </c>
      <c r="G154" s="300" t="str">
        <f>IF($B154="","",'summary lookup and rates'!$C$5)</f>
        <v/>
      </c>
      <c r="H154" s="301" t="str">
        <f>IF($B154="","",calculations!W17)</f>
        <v/>
      </c>
      <c r="I154" s="300" t="str">
        <f>IF($B154="","",'summary lookup and rates'!$C$6)</f>
        <v/>
      </c>
      <c r="J154" s="301" t="str">
        <f>IF($B154="","",calculations!X17)</f>
        <v/>
      </c>
      <c r="K154" s="302" t="str">
        <f t="shared" si="8"/>
        <v/>
      </c>
      <c r="L154" s="303"/>
      <c r="M154" s="297" t="str">
        <f>IF('Basic Elections'!$C120="","",'Basic Elections'!$C120)</f>
        <v/>
      </c>
      <c r="N154" s="298" t="str">
        <f>IF('Basic Elections'!$D120="","",'Basic Elections'!$D120)</f>
        <v/>
      </c>
      <c r="O154" s="297" t="str">
        <f>IF($M154="","",'Basic Elections'!$B120)</f>
        <v/>
      </c>
      <c r="P154" s="298" t="str">
        <f>IF($M154="","",calculations!D67)</f>
        <v/>
      </c>
      <c r="Q154" s="299" t="str">
        <f>IF($M154="","",calculations!V67)</f>
        <v/>
      </c>
      <c r="R154" s="300" t="str">
        <f>IF($M154="","",'summary lookup and rates'!$C$5)</f>
        <v/>
      </c>
      <c r="S154" s="304" t="str">
        <f>IF($M154="","",calculations!W67)</f>
        <v/>
      </c>
      <c r="T154" s="305" t="str">
        <f>IF($M154="","",'summary lookup and rates'!$C$6)</f>
        <v/>
      </c>
      <c r="U154" s="304" t="str">
        <f>IF($M154="","",calculations!X67)</f>
        <v/>
      </c>
      <c r="V154" s="306" t="str">
        <f t="shared" si="9"/>
        <v/>
      </c>
    </row>
    <row r="155" spans="2:22" x14ac:dyDescent="0.3">
      <c r="B155" s="362" t="str">
        <f>IF('Basic Elections'!$C71="","",'Basic Elections'!$C71)</f>
        <v/>
      </c>
      <c r="C155" s="362" t="str">
        <f>IF('Basic Elections'!$D71="","",'Basic Elections'!$D71)</f>
        <v/>
      </c>
      <c r="D155" s="308" t="str">
        <f>IF($B155="","",'Basic Elections'!$B71)</f>
        <v/>
      </c>
      <c r="E155" s="309" t="str">
        <f>IF($B155="","",calculations!D18)</f>
        <v/>
      </c>
      <c r="F155" s="310" t="str">
        <f>IF($B155="","",calculations!V18)</f>
        <v/>
      </c>
      <c r="G155" s="311" t="str">
        <f>IF($B155="","",'summary lookup and rates'!$C$5)</f>
        <v/>
      </c>
      <c r="H155" s="312" t="str">
        <f>IF($B155="","",calculations!W18)</f>
        <v/>
      </c>
      <c r="I155" s="311" t="str">
        <f>IF($B155="","",'summary lookup and rates'!$C$6)</f>
        <v/>
      </c>
      <c r="J155" s="312" t="str">
        <f>IF($B155="","",calculations!X18)</f>
        <v/>
      </c>
      <c r="K155" s="313" t="str">
        <f t="shared" si="8"/>
        <v/>
      </c>
      <c r="L155" s="303"/>
      <c r="M155" s="308" t="str">
        <f>IF('Basic Elections'!$C121="","",'Basic Elections'!$C121)</f>
        <v/>
      </c>
      <c r="N155" s="309" t="str">
        <f>IF('Basic Elections'!$D121="","",'Basic Elections'!$D121)</f>
        <v/>
      </c>
      <c r="O155" s="308" t="str">
        <f>IF($M155="","",'Basic Elections'!$B121)</f>
        <v/>
      </c>
      <c r="P155" s="309" t="str">
        <f>IF($M155="","",calculations!D68)</f>
        <v/>
      </c>
      <c r="Q155" s="310" t="str">
        <f>IF($M155="","",calculations!V68)</f>
        <v/>
      </c>
      <c r="R155" s="311" t="str">
        <f>IF($M155="","",'summary lookup and rates'!$C$5)</f>
        <v/>
      </c>
      <c r="S155" s="314" t="str">
        <f>IF($M155="","",calculations!W68)</f>
        <v/>
      </c>
      <c r="T155" s="315" t="str">
        <f>IF($M155="","",'summary lookup and rates'!$C$6)</f>
        <v/>
      </c>
      <c r="U155" s="314" t="str">
        <f>IF($M155="","",calculations!X68)</f>
        <v/>
      </c>
      <c r="V155" s="316" t="str">
        <f t="shared" si="9"/>
        <v/>
      </c>
    </row>
    <row r="156" spans="2:22" x14ac:dyDescent="0.3">
      <c r="B156" s="361" t="str">
        <f>IF('Basic Elections'!$C72="","",'Basic Elections'!$C72)</f>
        <v/>
      </c>
      <c r="C156" s="361" t="str">
        <f>IF('Basic Elections'!$D72="","",'Basic Elections'!$D72)</f>
        <v/>
      </c>
      <c r="D156" s="297" t="str">
        <f>IF($B156="","",'Basic Elections'!$B72)</f>
        <v/>
      </c>
      <c r="E156" s="298" t="str">
        <f>IF($B156="","",calculations!D19)</f>
        <v/>
      </c>
      <c r="F156" s="299" t="str">
        <f>IF($B156="","",calculations!V19)</f>
        <v/>
      </c>
      <c r="G156" s="300" t="str">
        <f>IF($B156="","",'summary lookup and rates'!$C$5)</f>
        <v/>
      </c>
      <c r="H156" s="301" t="str">
        <f>IF($B156="","",calculations!W19)</f>
        <v/>
      </c>
      <c r="I156" s="300" t="str">
        <f>IF($B156="","",'summary lookup and rates'!$C$6)</f>
        <v/>
      </c>
      <c r="J156" s="301" t="str">
        <f>IF($B156="","",calculations!X19)</f>
        <v/>
      </c>
      <c r="K156" s="302" t="str">
        <f t="shared" si="8"/>
        <v/>
      </c>
      <c r="L156" s="303"/>
      <c r="M156" s="297" t="str">
        <f>IF('Basic Elections'!$C122="","",'Basic Elections'!$C122)</f>
        <v/>
      </c>
      <c r="N156" s="298" t="str">
        <f>IF('Basic Elections'!$D122="","",'Basic Elections'!$D122)</f>
        <v/>
      </c>
      <c r="O156" s="297" t="str">
        <f>IF($M156="","",'Basic Elections'!$B122)</f>
        <v/>
      </c>
      <c r="P156" s="298" t="str">
        <f>IF($M156="","",calculations!D69)</f>
        <v/>
      </c>
      <c r="Q156" s="299" t="str">
        <f>IF($M156="","",calculations!V69)</f>
        <v/>
      </c>
      <c r="R156" s="300" t="str">
        <f>IF($M156="","",'summary lookup and rates'!$C$5)</f>
        <v/>
      </c>
      <c r="S156" s="304" t="str">
        <f>IF($M156="","",calculations!W69)</f>
        <v/>
      </c>
      <c r="T156" s="305" t="str">
        <f>IF($M156="","",'summary lookup and rates'!$C$6)</f>
        <v/>
      </c>
      <c r="U156" s="304" t="str">
        <f>IF($M156="","",calculations!X69)</f>
        <v/>
      </c>
      <c r="V156" s="306" t="str">
        <f t="shared" si="9"/>
        <v/>
      </c>
    </row>
    <row r="157" spans="2:22" x14ac:dyDescent="0.3">
      <c r="B157" s="362" t="str">
        <f>IF('Basic Elections'!$C73="","",'Basic Elections'!$C73)</f>
        <v/>
      </c>
      <c r="C157" s="362" t="str">
        <f>IF('Basic Elections'!$D73="","",'Basic Elections'!$D73)</f>
        <v/>
      </c>
      <c r="D157" s="308" t="str">
        <f>IF($B157="","",'Basic Elections'!$B73)</f>
        <v/>
      </c>
      <c r="E157" s="309" t="str">
        <f>IF($B157="","",calculations!D20)</f>
        <v/>
      </c>
      <c r="F157" s="310" t="str">
        <f>IF($B157="","",calculations!V20)</f>
        <v/>
      </c>
      <c r="G157" s="311" t="str">
        <f>IF($B157="","",'summary lookup and rates'!$C$5)</f>
        <v/>
      </c>
      <c r="H157" s="312" t="str">
        <f>IF($B157="","",calculations!W20)</f>
        <v/>
      </c>
      <c r="I157" s="311" t="str">
        <f>IF($B157="","",'summary lookup and rates'!$C$6)</f>
        <v/>
      </c>
      <c r="J157" s="312" t="str">
        <f>IF($B157="","",calculations!X20)</f>
        <v/>
      </c>
      <c r="K157" s="313" t="str">
        <f t="shared" si="8"/>
        <v/>
      </c>
      <c r="L157" s="303"/>
      <c r="M157" s="308" t="str">
        <f>IF('Basic Elections'!$C123="","",'Basic Elections'!$C123)</f>
        <v/>
      </c>
      <c r="N157" s="309" t="str">
        <f>IF('Basic Elections'!$D123="","",'Basic Elections'!$D123)</f>
        <v/>
      </c>
      <c r="O157" s="308" t="str">
        <f>IF($M157="","",'Basic Elections'!$B123)</f>
        <v/>
      </c>
      <c r="P157" s="309" t="str">
        <f>IF($M157="","",calculations!D70)</f>
        <v/>
      </c>
      <c r="Q157" s="310" t="str">
        <f>IF($M157="","",calculations!V70)</f>
        <v/>
      </c>
      <c r="R157" s="311" t="str">
        <f>IF($M157="","",'summary lookup and rates'!$C$5)</f>
        <v/>
      </c>
      <c r="S157" s="314" t="str">
        <f>IF($M157="","",calculations!W70)</f>
        <v/>
      </c>
      <c r="T157" s="315" t="str">
        <f>IF($M157="","",'summary lookup and rates'!$C$6)</f>
        <v/>
      </c>
      <c r="U157" s="314" t="str">
        <f>IF($M157="","",calculations!X70)</f>
        <v/>
      </c>
      <c r="V157" s="316" t="str">
        <f t="shared" si="9"/>
        <v/>
      </c>
    </row>
    <row r="158" spans="2:22" x14ac:dyDescent="0.3">
      <c r="B158" s="361" t="str">
        <f>IF('Basic Elections'!$C74="","",'Basic Elections'!$C74)</f>
        <v/>
      </c>
      <c r="C158" s="361" t="str">
        <f>IF('Basic Elections'!$D74="","",'Basic Elections'!$D74)</f>
        <v/>
      </c>
      <c r="D158" s="297" t="str">
        <f>IF($B158="","",'Basic Elections'!$B74)</f>
        <v/>
      </c>
      <c r="E158" s="298" t="str">
        <f>IF($B158="","",calculations!D21)</f>
        <v/>
      </c>
      <c r="F158" s="299" t="str">
        <f>IF($B158="","",calculations!V21)</f>
        <v/>
      </c>
      <c r="G158" s="300" t="str">
        <f>IF($B158="","",'summary lookup and rates'!$C$5)</f>
        <v/>
      </c>
      <c r="H158" s="301" t="str">
        <f>IF($B158="","",calculations!W21)</f>
        <v/>
      </c>
      <c r="I158" s="300" t="str">
        <f>IF($B158="","",'summary lookup and rates'!$C$6)</f>
        <v/>
      </c>
      <c r="J158" s="301" t="str">
        <f>IF($B158="","",calculations!X21)</f>
        <v/>
      </c>
      <c r="K158" s="302" t="str">
        <f t="shared" si="8"/>
        <v/>
      </c>
      <c r="L158" s="303"/>
      <c r="M158" s="297" t="str">
        <f>IF('Basic Elections'!$C124="","",'Basic Elections'!$C124)</f>
        <v/>
      </c>
      <c r="N158" s="298" t="str">
        <f>IF('Basic Elections'!$D124="","",'Basic Elections'!$D124)</f>
        <v/>
      </c>
      <c r="O158" s="297" t="str">
        <f>IF($M158="","",'Basic Elections'!$B124)</f>
        <v/>
      </c>
      <c r="P158" s="298" t="str">
        <f>IF($M158="","",calculations!D71)</f>
        <v/>
      </c>
      <c r="Q158" s="299" t="str">
        <f>IF($M158="","",calculations!V71)</f>
        <v/>
      </c>
      <c r="R158" s="300" t="str">
        <f>IF($M158="","",'summary lookup and rates'!$C$5)</f>
        <v/>
      </c>
      <c r="S158" s="304" t="str">
        <f>IF($M158="","",calculations!W71)</f>
        <v/>
      </c>
      <c r="T158" s="305" t="str">
        <f>IF($M158="","",'summary lookup and rates'!$C$6)</f>
        <v/>
      </c>
      <c r="U158" s="304" t="str">
        <f>IF($M158="","",calculations!X71)</f>
        <v/>
      </c>
      <c r="V158" s="306" t="str">
        <f t="shared" si="9"/>
        <v/>
      </c>
    </row>
    <row r="159" spans="2:22" x14ac:dyDescent="0.3">
      <c r="B159" s="362" t="str">
        <f>IF('Basic Elections'!$C75="","",'Basic Elections'!$C75)</f>
        <v/>
      </c>
      <c r="C159" s="362" t="str">
        <f>IF('Basic Elections'!$D75="","",'Basic Elections'!$D75)</f>
        <v/>
      </c>
      <c r="D159" s="308" t="str">
        <f>IF($B159="","",'Basic Elections'!$B75)</f>
        <v/>
      </c>
      <c r="E159" s="309" t="str">
        <f>IF($B159="","",calculations!D22)</f>
        <v/>
      </c>
      <c r="F159" s="310" t="str">
        <f>IF($B159="","",calculations!V22)</f>
        <v/>
      </c>
      <c r="G159" s="311" t="str">
        <f>IF($B159="","",'summary lookup and rates'!$C$5)</f>
        <v/>
      </c>
      <c r="H159" s="312" t="str">
        <f>IF($B159="","",calculations!W22)</f>
        <v/>
      </c>
      <c r="I159" s="311" t="str">
        <f>IF($B159="","",'summary lookup and rates'!$C$6)</f>
        <v/>
      </c>
      <c r="J159" s="312" t="str">
        <f>IF($B159="","",calculations!X22)</f>
        <v/>
      </c>
      <c r="K159" s="313" t="str">
        <f t="shared" si="8"/>
        <v/>
      </c>
      <c r="L159" s="303"/>
      <c r="M159" s="308" t="str">
        <f>IF('Basic Elections'!$C125="","",'Basic Elections'!$C125)</f>
        <v/>
      </c>
      <c r="N159" s="309" t="str">
        <f>IF('Basic Elections'!$D125="","",'Basic Elections'!$D125)</f>
        <v/>
      </c>
      <c r="O159" s="308" t="str">
        <f>IF($M159="","",'Basic Elections'!$B125)</f>
        <v/>
      </c>
      <c r="P159" s="309" t="str">
        <f>IF($M159="","",calculations!D72)</f>
        <v/>
      </c>
      <c r="Q159" s="310" t="str">
        <f>IF($M159="","",calculations!V72)</f>
        <v/>
      </c>
      <c r="R159" s="311" t="str">
        <f>IF($M159="","",'summary lookup and rates'!$C$5)</f>
        <v/>
      </c>
      <c r="S159" s="314" t="str">
        <f>IF($M159="","",calculations!W72)</f>
        <v/>
      </c>
      <c r="T159" s="315" t="str">
        <f>IF($M159="","",'summary lookup and rates'!$C$6)</f>
        <v/>
      </c>
      <c r="U159" s="314" t="str">
        <f>IF($M159="","",calculations!X72)</f>
        <v/>
      </c>
      <c r="V159" s="316" t="str">
        <f t="shared" si="9"/>
        <v/>
      </c>
    </row>
    <row r="160" spans="2:22" x14ac:dyDescent="0.3">
      <c r="B160" s="361" t="str">
        <f>IF('Basic Elections'!$C76="","",'Basic Elections'!$C76)</f>
        <v/>
      </c>
      <c r="C160" s="361" t="str">
        <f>IF('Basic Elections'!$D76="","",'Basic Elections'!$D76)</f>
        <v/>
      </c>
      <c r="D160" s="297" t="str">
        <f>IF($B160="","",'Basic Elections'!$B76)</f>
        <v/>
      </c>
      <c r="E160" s="298" t="str">
        <f>IF($B160="","",calculations!D23)</f>
        <v/>
      </c>
      <c r="F160" s="299" t="str">
        <f>IF($B160="","",calculations!V23)</f>
        <v/>
      </c>
      <c r="G160" s="300" t="str">
        <f>IF($B160="","",'summary lookup and rates'!$C$5)</f>
        <v/>
      </c>
      <c r="H160" s="301" t="str">
        <f>IF($B160="","",calculations!W23)</f>
        <v/>
      </c>
      <c r="I160" s="300" t="str">
        <f>IF($B160="","",'summary lookup and rates'!$C$6)</f>
        <v/>
      </c>
      <c r="J160" s="301" t="str">
        <f>IF($B160="","",calculations!X23)</f>
        <v/>
      </c>
      <c r="K160" s="302" t="str">
        <f t="shared" si="8"/>
        <v/>
      </c>
      <c r="L160" s="303"/>
      <c r="M160" s="297" t="str">
        <f>IF('Basic Elections'!$C126="","",'Basic Elections'!$C126)</f>
        <v/>
      </c>
      <c r="N160" s="298" t="str">
        <f>IF('Basic Elections'!$D126="","",'Basic Elections'!$D126)</f>
        <v/>
      </c>
      <c r="O160" s="297" t="str">
        <f>IF($M160="","",'Basic Elections'!$B126)</f>
        <v/>
      </c>
      <c r="P160" s="298" t="str">
        <f>IF($M160="","",calculations!D73)</f>
        <v/>
      </c>
      <c r="Q160" s="299" t="str">
        <f>IF($M160="","",calculations!V73)</f>
        <v/>
      </c>
      <c r="R160" s="300" t="str">
        <f>IF($M160="","",'summary lookup and rates'!$C$5)</f>
        <v/>
      </c>
      <c r="S160" s="304" t="str">
        <f>IF($M160="","",calculations!W73)</f>
        <v/>
      </c>
      <c r="T160" s="305" t="str">
        <f>IF($M160="","",'summary lookup and rates'!$C$6)</f>
        <v/>
      </c>
      <c r="U160" s="304" t="str">
        <f>IF($M160="","",calculations!X73)</f>
        <v/>
      </c>
      <c r="V160" s="306" t="str">
        <f t="shared" si="9"/>
        <v/>
      </c>
    </row>
    <row r="161" spans="2:22" x14ac:dyDescent="0.3">
      <c r="B161" s="362" t="str">
        <f>IF('Basic Elections'!$C77="","",'Basic Elections'!$C77)</f>
        <v/>
      </c>
      <c r="C161" s="362" t="str">
        <f>IF('Basic Elections'!$D77="","",'Basic Elections'!$D77)</f>
        <v/>
      </c>
      <c r="D161" s="308" t="str">
        <f>IF($B161="","",'Basic Elections'!$B77)</f>
        <v/>
      </c>
      <c r="E161" s="309" t="str">
        <f>IF($B161="","",calculations!D24)</f>
        <v/>
      </c>
      <c r="F161" s="310" t="str">
        <f>IF($B161="","",calculations!V24)</f>
        <v/>
      </c>
      <c r="G161" s="311" t="str">
        <f>IF($B161="","",'summary lookup and rates'!$C$5)</f>
        <v/>
      </c>
      <c r="H161" s="312" t="str">
        <f>IF($B161="","",calculations!W24)</f>
        <v/>
      </c>
      <c r="I161" s="311" t="str">
        <f>IF($B161="","",'summary lookup and rates'!$C$6)</f>
        <v/>
      </c>
      <c r="J161" s="312" t="str">
        <f>IF($B161="","",calculations!X24)</f>
        <v/>
      </c>
      <c r="K161" s="313" t="str">
        <f t="shared" si="8"/>
        <v/>
      </c>
      <c r="L161" s="303"/>
      <c r="M161" s="308" t="str">
        <f>IF('Basic Elections'!$C127="","",'Basic Elections'!$C127)</f>
        <v/>
      </c>
      <c r="N161" s="309" t="str">
        <f>IF('Basic Elections'!$D127="","",'Basic Elections'!$D127)</f>
        <v/>
      </c>
      <c r="O161" s="308" t="str">
        <f>IF($M161="","",'Basic Elections'!$B127)</f>
        <v/>
      </c>
      <c r="P161" s="309" t="str">
        <f>IF($M161="","",calculations!D74)</f>
        <v/>
      </c>
      <c r="Q161" s="310" t="str">
        <f>IF($M161="","",calculations!V74)</f>
        <v/>
      </c>
      <c r="R161" s="311" t="str">
        <f>IF($M161="","",'summary lookup and rates'!$C$5)</f>
        <v/>
      </c>
      <c r="S161" s="314" t="str">
        <f>IF($M161="","",calculations!W74)</f>
        <v/>
      </c>
      <c r="T161" s="315" t="str">
        <f>IF($M161="","",'summary lookup and rates'!$C$6)</f>
        <v/>
      </c>
      <c r="U161" s="314" t="str">
        <f>IF($M161="","",calculations!X74)</f>
        <v/>
      </c>
      <c r="V161" s="316" t="str">
        <f t="shared" si="9"/>
        <v/>
      </c>
    </row>
    <row r="162" spans="2:22" x14ac:dyDescent="0.3">
      <c r="B162" s="361" t="str">
        <f>IF('Basic Elections'!$C78="","",'Basic Elections'!$C78)</f>
        <v/>
      </c>
      <c r="C162" s="361" t="str">
        <f>IF('Basic Elections'!$D78="","",'Basic Elections'!$D78)</f>
        <v/>
      </c>
      <c r="D162" s="297" t="str">
        <f>IF($B162="","",'Basic Elections'!$B78)</f>
        <v/>
      </c>
      <c r="E162" s="298" t="str">
        <f>IF($B162="","",calculations!D25)</f>
        <v/>
      </c>
      <c r="F162" s="299" t="str">
        <f>IF($B162="","",calculations!V25)</f>
        <v/>
      </c>
      <c r="G162" s="300" t="str">
        <f>IF($B162="","",'summary lookup and rates'!$C$5)</f>
        <v/>
      </c>
      <c r="H162" s="301" t="str">
        <f>IF($B162="","",calculations!W25)</f>
        <v/>
      </c>
      <c r="I162" s="300" t="str">
        <f>IF($B162="","",'summary lookup and rates'!$C$6)</f>
        <v/>
      </c>
      <c r="J162" s="301" t="str">
        <f>IF($B162="","",calculations!X25)</f>
        <v/>
      </c>
      <c r="K162" s="302" t="str">
        <f t="shared" si="8"/>
        <v/>
      </c>
      <c r="L162" s="303"/>
      <c r="M162" s="297" t="str">
        <f>IF('Basic Elections'!$C128="","",'Basic Elections'!$C128)</f>
        <v/>
      </c>
      <c r="N162" s="298" t="str">
        <f>IF('Basic Elections'!$D128="","",'Basic Elections'!$D128)</f>
        <v/>
      </c>
      <c r="O162" s="297" t="str">
        <f>IF($M162="","",'Basic Elections'!$B128)</f>
        <v/>
      </c>
      <c r="P162" s="298" t="str">
        <f>IF($M162="","",calculations!D75)</f>
        <v/>
      </c>
      <c r="Q162" s="299" t="str">
        <f>IF($M162="","",calculations!V75)</f>
        <v/>
      </c>
      <c r="R162" s="300" t="str">
        <f>IF($M162="","",'summary lookup and rates'!$C$5)</f>
        <v/>
      </c>
      <c r="S162" s="304" t="str">
        <f>IF($M162="","",calculations!W75)</f>
        <v/>
      </c>
      <c r="T162" s="305" t="str">
        <f>IF($M162="","",'summary lookup and rates'!$C$6)</f>
        <v/>
      </c>
      <c r="U162" s="304" t="str">
        <f>IF($M162="","",calculations!X75)</f>
        <v/>
      </c>
      <c r="V162" s="306" t="str">
        <f t="shared" si="9"/>
        <v/>
      </c>
    </row>
    <row r="163" spans="2:22" x14ac:dyDescent="0.3">
      <c r="B163" s="362" t="str">
        <f>IF('Basic Elections'!$C79="","",'Basic Elections'!$C79)</f>
        <v/>
      </c>
      <c r="C163" s="362" t="str">
        <f>IF('Basic Elections'!$D79="","",'Basic Elections'!$D79)</f>
        <v/>
      </c>
      <c r="D163" s="308" t="str">
        <f>IF($B163="","",'Basic Elections'!$B79)</f>
        <v/>
      </c>
      <c r="E163" s="309" t="str">
        <f>IF($B163="","",calculations!D26)</f>
        <v/>
      </c>
      <c r="F163" s="310" t="str">
        <f>IF($B163="","",calculations!V26)</f>
        <v/>
      </c>
      <c r="G163" s="311" t="str">
        <f>IF($B163="","",'summary lookup and rates'!$C$5)</f>
        <v/>
      </c>
      <c r="H163" s="312" t="str">
        <f>IF($B163="","",calculations!W26)</f>
        <v/>
      </c>
      <c r="I163" s="311" t="str">
        <f>IF($B163="","",'summary lookup and rates'!$C$6)</f>
        <v/>
      </c>
      <c r="J163" s="312" t="str">
        <f>IF($B163="","",calculations!X26)</f>
        <v/>
      </c>
      <c r="K163" s="313" t="str">
        <f t="shared" si="8"/>
        <v/>
      </c>
      <c r="L163" s="303"/>
      <c r="M163" s="308" t="str">
        <f>IF('Basic Elections'!$C129="","",'Basic Elections'!$C129)</f>
        <v/>
      </c>
      <c r="N163" s="309" t="str">
        <f>IF('Basic Elections'!$D129="","",'Basic Elections'!$D129)</f>
        <v/>
      </c>
      <c r="O163" s="308" t="str">
        <f>IF($M163="","",'Basic Elections'!$B129)</f>
        <v/>
      </c>
      <c r="P163" s="309" t="str">
        <f>IF($M163="","",calculations!D76)</f>
        <v/>
      </c>
      <c r="Q163" s="310" t="str">
        <f>IF($M163="","",calculations!V76)</f>
        <v/>
      </c>
      <c r="R163" s="311" t="str">
        <f>IF($M163="","",'summary lookup and rates'!$C$5)</f>
        <v/>
      </c>
      <c r="S163" s="314" t="str">
        <f>IF($M163="","",calculations!W76)</f>
        <v/>
      </c>
      <c r="T163" s="315" t="str">
        <f>IF($M163="","",'summary lookup and rates'!$C$6)</f>
        <v/>
      </c>
      <c r="U163" s="314" t="str">
        <f>IF($M163="","",calculations!X76)</f>
        <v/>
      </c>
      <c r="V163" s="316" t="str">
        <f t="shared" si="9"/>
        <v/>
      </c>
    </row>
    <row r="164" spans="2:22" x14ac:dyDescent="0.3">
      <c r="B164" s="361" t="str">
        <f>IF('Basic Elections'!$C80="","",'Basic Elections'!$C80)</f>
        <v/>
      </c>
      <c r="C164" s="361" t="str">
        <f>IF('Basic Elections'!$D80="","",'Basic Elections'!$D80)</f>
        <v/>
      </c>
      <c r="D164" s="297" t="str">
        <f>IF($B164="","",'Basic Elections'!$B80)</f>
        <v/>
      </c>
      <c r="E164" s="298" t="str">
        <f>IF($B164="","",calculations!D27)</f>
        <v/>
      </c>
      <c r="F164" s="299" t="str">
        <f>IF($B164="","",calculations!V27)</f>
        <v/>
      </c>
      <c r="G164" s="300" t="str">
        <f>IF($B164="","",'summary lookup and rates'!$C$5)</f>
        <v/>
      </c>
      <c r="H164" s="301" t="str">
        <f>IF($B164="","",calculations!W27)</f>
        <v/>
      </c>
      <c r="I164" s="300" t="str">
        <f>IF($B164="","",'summary lookup and rates'!$C$6)</f>
        <v/>
      </c>
      <c r="J164" s="301" t="str">
        <f>IF($B164="","",calculations!X27)</f>
        <v/>
      </c>
      <c r="K164" s="302" t="str">
        <f t="shared" si="8"/>
        <v/>
      </c>
      <c r="L164" s="303"/>
      <c r="M164" s="297" t="str">
        <f>IF('Basic Elections'!$C130="","",'Basic Elections'!$C130)</f>
        <v/>
      </c>
      <c r="N164" s="298" t="str">
        <f>IF('Basic Elections'!$D130="","",'Basic Elections'!$D130)</f>
        <v/>
      </c>
      <c r="O164" s="297" t="str">
        <f>IF($M164="","",'Basic Elections'!$B130)</f>
        <v/>
      </c>
      <c r="P164" s="298" t="str">
        <f>IF($M164="","",calculations!D77)</f>
        <v/>
      </c>
      <c r="Q164" s="299" t="str">
        <f>IF($M164="","",calculations!V77)</f>
        <v/>
      </c>
      <c r="R164" s="300" t="str">
        <f>IF($M164="","",'summary lookup and rates'!$C$5)</f>
        <v/>
      </c>
      <c r="S164" s="304" t="str">
        <f>IF($M164="","",calculations!W77)</f>
        <v/>
      </c>
      <c r="T164" s="305" t="str">
        <f>IF($M164="","",'summary lookup and rates'!$C$6)</f>
        <v/>
      </c>
      <c r="U164" s="304" t="str">
        <f>IF($M164="","",calculations!X77)</f>
        <v/>
      </c>
      <c r="V164" s="306" t="str">
        <f t="shared" si="9"/>
        <v/>
      </c>
    </row>
    <row r="165" spans="2:22" x14ac:dyDescent="0.3">
      <c r="B165" s="362" t="str">
        <f>IF('Basic Elections'!$C81="","",'Basic Elections'!$C81)</f>
        <v/>
      </c>
      <c r="C165" s="362" t="str">
        <f>IF('Basic Elections'!$D81="","",'Basic Elections'!$D81)</f>
        <v/>
      </c>
      <c r="D165" s="308" t="str">
        <f>IF($B165="","",'Basic Elections'!$B81)</f>
        <v/>
      </c>
      <c r="E165" s="309" t="str">
        <f>IF($B165="","",calculations!D28)</f>
        <v/>
      </c>
      <c r="F165" s="310" t="str">
        <f>IF($B165="","",calculations!V28)</f>
        <v/>
      </c>
      <c r="G165" s="311" t="str">
        <f>IF($B165="","",'summary lookup and rates'!$C$5)</f>
        <v/>
      </c>
      <c r="H165" s="312" t="str">
        <f>IF($B165="","",calculations!W28)</f>
        <v/>
      </c>
      <c r="I165" s="311" t="str">
        <f>IF($B165="","",'summary lookup and rates'!$C$6)</f>
        <v/>
      </c>
      <c r="J165" s="312" t="str">
        <f>IF($B165="","",calculations!X28)</f>
        <v/>
      </c>
      <c r="K165" s="313" t="str">
        <f t="shared" si="8"/>
        <v/>
      </c>
      <c r="L165" s="303"/>
      <c r="M165" s="308" t="str">
        <f>IF('Basic Elections'!$C131="","",'Basic Elections'!$C131)</f>
        <v/>
      </c>
      <c r="N165" s="309" t="str">
        <f>IF('Basic Elections'!$D131="","",'Basic Elections'!$D131)</f>
        <v/>
      </c>
      <c r="O165" s="308" t="str">
        <f>IF($M165="","",'Basic Elections'!$B131)</f>
        <v/>
      </c>
      <c r="P165" s="309" t="str">
        <f>IF($M165="","",calculations!D78)</f>
        <v/>
      </c>
      <c r="Q165" s="310" t="str">
        <f>IF($M165="","",calculations!V78)</f>
        <v/>
      </c>
      <c r="R165" s="311" t="str">
        <f>IF($M165="","",'summary lookup and rates'!$C$5)</f>
        <v/>
      </c>
      <c r="S165" s="314" t="str">
        <f>IF($M165="","",calculations!W78)</f>
        <v/>
      </c>
      <c r="T165" s="315" t="str">
        <f>IF($M165="","",'summary lookup and rates'!$C$6)</f>
        <v/>
      </c>
      <c r="U165" s="314" t="str">
        <f>IF($M165="","",calculations!X78)</f>
        <v/>
      </c>
      <c r="V165" s="316" t="str">
        <f t="shared" si="9"/>
        <v/>
      </c>
    </row>
    <row r="166" spans="2:22" x14ac:dyDescent="0.3">
      <c r="B166" s="361" t="str">
        <f>IF('Basic Elections'!$C82="","",'Basic Elections'!$C82)</f>
        <v/>
      </c>
      <c r="C166" s="361" t="str">
        <f>IF('Basic Elections'!$D82="","",'Basic Elections'!$D82)</f>
        <v/>
      </c>
      <c r="D166" s="297" t="str">
        <f>IF($B166="","",'Basic Elections'!$B82)</f>
        <v/>
      </c>
      <c r="E166" s="298" t="str">
        <f>IF($B166="","",calculations!D29)</f>
        <v/>
      </c>
      <c r="F166" s="299" t="str">
        <f>IF($B166="","",calculations!V29)</f>
        <v/>
      </c>
      <c r="G166" s="300" t="str">
        <f>IF($B166="","",'summary lookup and rates'!$C$5)</f>
        <v/>
      </c>
      <c r="H166" s="301" t="str">
        <f>IF($B166="","",calculations!W29)</f>
        <v/>
      </c>
      <c r="I166" s="300" t="str">
        <f>IF($B166="","",'summary lookup and rates'!$C$6)</f>
        <v/>
      </c>
      <c r="J166" s="301" t="str">
        <f>IF($B166="","",calculations!X29)</f>
        <v/>
      </c>
      <c r="K166" s="302" t="str">
        <f t="shared" si="8"/>
        <v/>
      </c>
      <c r="L166" s="303"/>
      <c r="M166" s="297" t="str">
        <f>IF('Basic Elections'!$C132="","",'Basic Elections'!$C132)</f>
        <v/>
      </c>
      <c r="N166" s="298" t="str">
        <f>IF('Basic Elections'!$D132="","",'Basic Elections'!$D132)</f>
        <v/>
      </c>
      <c r="O166" s="297" t="str">
        <f>IF($M166="","",'Basic Elections'!$B132)</f>
        <v/>
      </c>
      <c r="P166" s="298" t="str">
        <f>IF($M166="","",calculations!D79)</f>
        <v/>
      </c>
      <c r="Q166" s="299" t="str">
        <f>IF($M166="","",calculations!V79)</f>
        <v/>
      </c>
      <c r="R166" s="300" t="str">
        <f>IF($M166="","",'summary lookup and rates'!$C$5)</f>
        <v/>
      </c>
      <c r="S166" s="304" t="str">
        <f>IF($M166="","",calculations!W79)</f>
        <v/>
      </c>
      <c r="T166" s="305" t="str">
        <f>IF($M166="","",'summary lookup and rates'!$C$6)</f>
        <v/>
      </c>
      <c r="U166" s="304" t="str">
        <f>IF($M166="","",calculations!X79)</f>
        <v/>
      </c>
      <c r="V166" s="306" t="str">
        <f t="shared" si="9"/>
        <v/>
      </c>
    </row>
    <row r="167" spans="2:22" x14ac:dyDescent="0.3">
      <c r="B167" s="362" t="str">
        <f>IF('Basic Elections'!$C83="","",'Basic Elections'!$C83)</f>
        <v/>
      </c>
      <c r="C167" s="362" t="str">
        <f>IF('Basic Elections'!$D83="","",'Basic Elections'!$D83)</f>
        <v/>
      </c>
      <c r="D167" s="308" t="str">
        <f>IF($B167="","",'Basic Elections'!$B83)</f>
        <v/>
      </c>
      <c r="E167" s="309" t="str">
        <f>IF($B167="","",calculations!D30)</f>
        <v/>
      </c>
      <c r="F167" s="310" t="str">
        <f>IF($B167="","",calculations!V30)</f>
        <v/>
      </c>
      <c r="G167" s="311" t="str">
        <f>IF($B167="","",'summary lookup and rates'!$C$5)</f>
        <v/>
      </c>
      <c r="H167" s="312" t="str">
        <f>IF($B167="","",calculations!W30)</f>
        <v/>
      </c>
      <c r="I167" s="311" t="str">
        <f>IF($B167="","",'summary lookup and rates'!$C$6)</f>
        <v/>
      </c>
      <c r="J167" s="312" t="str">
        <f>IF($B167="","",calculations!X30)</f>
        <v/>
      </c>
      <c r="K167" s="313" t="str">
        <f t="shared" si="8"/>
        <v/>
      </c>
      <c r="L167" s="303"/>
      <c r="M167" s="308" t="str">
        <f>IF('Basic Elections'!$C133="","",'Basic Elections'!$C133)</f>
        <v/>
      </c>
      <c r="N167" s="309" t="str">
        <f>IF('Basic Elections'!$D133="","",'Basic Elections'!$D133)</f>
        <v/>
      </c>
      <c r="O167" s="308" t="str">
        <f>IF($M167="","",'Basic Elections'!$B133)</f>
        <v/>
      </c>
      <c r="P167" s="309" t="str">
        <f>IF($M167="","",calculations!D80)</f>
        <v/>
      </c>
      <c r="Q167" s="310" t="str">
        <f>IF($M167="","",calculations!V80)</f>
        <v/>
      </c>
      <c r="R167" s="311" t="str">
        <f>IF($M167="","",'summary lookup and rates'!$C$5)</f>
        <v/>
      </c>
      <c r="S167" s="314" t="str">
        <f>IF($M167="","",calculations!W80)</f>
        <v/>
      </c>
      <c r="T167" s="315" t="str">
        <f>IF($M167="","",'summary lookup and rates'!$C$6)</f>
        <v/>
      </c>
      <c r="U167" s="314" t="str">
        <f>IF($M167="","",calculations!X80)</f>
        <v/>
      </c>
      <c r="V167" s="316" t="str">
        <f t="shared" si="9"/>
        <v/>
      </c>
    </row>
    <row r="168" spans="2:22" x14ac:dyDescent="0.3">
      <c r="B168" s="361" t="str">
        <f>IF('Basic Elections'!$C84="","",'Basic Elections'!$C84)</f>
        <v/>
      </c>
      <c r="C168" s="361" t="str">
        <f>IF('Basic Elections'!$D84="","",'Basic Elections'!$D84)</f>
        <v/>
      </c>
      <c r="D168" s="297" t="str">
        <f>IF($B168="","",'Basic Elections'!$B84)</f>
        <v/>
      </c>
      <c r="E168" s="298" t="str">
        <f>IF($B168="","",calculations!D31)</f>
        <v/>
      </c>
      <c r="F168" s="299" t="str">
        <f>IF($B168="","",calculations!V31)</f>
        <v/>
      </c>
      <c r="G168" s="300" t="str">
        <f>IF($B168="","",'summary lookup and rates'!$C$5)</f>
        <v/>
      </c>
      <c r="H168" s="301" t="str">
        <f>IF($B168="","",calculations!W31)</f>
        <v/>
      </c>
      <c r="I168" s="300" t="str">
        <f>IF($B168="","",'summary lookup and rates'!$C$6)</f>
        <v/>
      </c>
      <c r="J168" s="301" t="str">
        <f>IF($B168="","",calculations!X31)</f>
        <v/>
      </c>
      <c r="K168" s="302" t="str">
        <f t="shared" si="8"/>
        <v/>
      </c>
      <c r="L168" s="303"/>
      <c r="M168" s="297" t="str">
        <f>IF('Basic Elections'!$C134="","",'Basic Elections'!$C134)</f>
        <v/>
      </c>
      <c r="N168" s="298" t="str">
        <f>IF('Basic Elections'!$D134="","",'Basic Elections'!$D134)</f>
        <v/>
      </c>
      <c r="O168" s="297" t="str">
        <f>IF($M168="","",'Basic Elections'!$B134)</f>
        <v/>
      </c>
      <c r="P168" s="298" t="str">
        <f>IF($M168="","",calculations!D81)</f>
        <v/>
      </c>
      <c r="Q168" s="299" t="str">
        <f>IF($M168="","",calculations!V81)</f>
        <v/>
      </c>
      <c r="R168" s="300" t="str">
        <f>IF($M168="","",'summary lookup and rates'!$C$5)</f>
        <v/>
      </c>
      <c r="S168" s="304" t="str">
        <f>IF($M168="","",calculations!W81)</f>
        <v/>
      </c>
      <c r="T168" s="305" t="str">
        <f>IF($M168="","",'summary lookup and rates'!$C$6)</f>
        <v/>
      </c>
      <c r="U168" s="304" t="str">
        <f>IF($M168="","",calculations!X81)</f>
        <v/>
      </c>
      <c r="V168" s="306" t="str">
        <f t="shared" si="9"/>
        <v/>
      </c>
    </row>
    <row r="169" spans="2:22" x14ac:dyDescent="0.3">
      <c r="B169" s="362" t="str">
        <f>IF('Basic Elections'!$C85="","",'Basic Elections'!$C85)</f>
        <v/>
      </c>
      <c r="C169" s="362" t="str">
        <f>IF('Basic Elections'!$D85="","",'Basic Elections'!$D85)</f>
        <v/>
      </c>
      <c r="D169" s="308" t="str">
        <f>IF($B169="","",'Basic Elections'!$B85)</f>
        <v/>
      </c>
      <c r="E169" s="309" t="str">
        <f>IF($B169="","",calculations!D32)</f>
        <v/>
      </c>
      <c r="F169" s="310" t="str">
        <f>IF($B169="","",calculations!V32)</f>
        <v/>
      </c>
      <c r="G169" s="311" t="str">
        <f>IF($B169="","",'summary lookup and rates'!$C$5)</f>
        <v/>
      </c>
      <c r="H169" s="312" t="str">
        <f>IF($B169="","",calculations!W32)</f>
        <v/>
      </c>
      <c r="I169" s="311" t="str">
        <f>IF($B169="","",'summary lookup and rates'!$C$6)</f>
        <v/>
      </c>
      <c r="J169" s="312" t="str">
        <f>IF($B169="","",calculations!X32)</f>
        <v/>
      </c>
      <c r="K169" s="313" t="str">
        <f t="shared" si="8"/>
        <v/>
      </c>
      <c r="L169" s="303"/>
      <c r="M169" s="308" t="str">
        <f>IF('Basic Elections'!$C135="","",'Basic Elections'!$C135)</f>
        <v/>
      </c>
      <c r="N169" s="309" t="str">
        <f>IF('Basic Elections'!$D135="","",'Basic Elections'!$D135)</f>
        <v/>
      </c>
      <c r="O169" s="308" t="str">
        <f>IF($M169="","",'Basic Elections'!$B135)</f>
        <v/>
      </c>
      <c r="P169" s="309" t="str">
        <f>IF($M169="","",calculations!D82)</f>
        <v/>
      </c>
      <c r="Q169" s="310" t="str">
        <f>IF($M169="","",calculations!V82)</f>
        <v/>
      </c>
      <c r="R169" s="311" t="str">
        <f>IF($M169="","",'summary lookup and rates'!$C$5)</f>
        <v/>
      </c>
      <c r="S169" s="314" t="str">
        <f>IF($M169="","",calculations!W82)</f>
        <v/>
      </c>
      <c r="T169" s="315" t="str">
        <f>IF($M169="","",'summary lookup and rates'!$C$6)</f>
        <v/>
      </c>
      <c r="U169" s="314" t="str">
        <f>IF($M169="","",calculations!X82)</f>
        <v/>
      </c>
      <c r="V169" s="316" t="str">
        <f t="shared" si="9"/>
        <v/>
      </c>
    </row>
    <row r="170" spans="2:22" x14ac:dyDescent="0.3">
      <c r="B170" s="361" t="str">
        <f>IF('Basic Elections'!$C86="","",'Basic Elections'!$C86)</f>
        <v/>
      </c>
      <c r="C170" s="361" t="str">
        <f>IF('Basic Elections'!$D86="","",'Basic Elections'!$D86)</f>
        <v/>
      </c>
      <c r="D170" s="297" t="str">
        <f>IF($B170="","",'Basic Elections'!$B86)</f>
        <v/>
      </c>
      <c r="E170" s="298" t="str">
        <f>IF($B170="","",calculations!D33)</f>
        <v/>
      </c>
      <c r="F170" s="299" t="str">
        <f>IF($B170="","",calculations!V33)</f>
        <v/>
      </c>
      <c r="G170" s="300" t="str">
        <f>IF($B170="","",'summary lookup and rates'!$C$5)</f>
        <v/>
      </c>
      <c r="H170" s="301" t="str">
        <f>IF($B170="","",calculations!W33)</f>
        <v/>
      </c>
      <c r="I170" s="300" t="str">
        <f>IF($B170="","",'summary lookup and rates'!$C$6)</f>
        <v/>
      </c>
      <c r="J170" s="301" t="str">
        <f>IF($B170="","",calculations!X33)</f>
        <v/>
      </c>
      <c r="K170" s="302" t="str">
        <f t="shared" si="8"/>
        <v/>
      </c>
      <c r="L170" s="303"/>
      <c r="M170" s="297" t="str">
        <f>IF('Basic Elections'!$C136="","",'Basic Elections'!$C136)</f>
        <v/>
      </c>
      <c r="N170" s="298" t="str">
        <f>IF('Basic Elections'!$D136="","",'Basic Elections'!$D136)</f>
        <v/>
      </c>
      <c r="O170" s="297" t="str">
        <f>IF($M170="","",'Basic Elections'!$B136)</f>
        <v/>
      </c>
      <c r="P170" s="298" t="str">
        <f>IF($M170="","",calculations!D83)</f>
        <v/>
      </c>
      <c r="Q170" s="299" t="str">
        <f>IF($M170="","",calculations!V83)</f>
        <v/>
      </c>
      <c r="R170" s="300" t="str">
        <f>IF($M170="","",'summary lookup and rates'!$C$5)</f>
        <v/>
      </c>
      <c r="S170" s="304" t="str">
        <f>IF($M170="","",calculations!W83)</f>
        <v/>
      </c>
      <c r="T170" s="305" t="str">
        <f>IF($M170="","",'summary lookup and rates'!$C$6)</f>
        <v/>
      </c>
      <c r="U170" s="304" t="str">
        <f>IF($M170="","",calculations!X83)</f>
        <v/>
      </c>
      <c r="V170" s="306" t="str">
        <f t="shared" si="9"/>
        <v/>
      </c>
    </row>
    <row r="171" spans="2:22" x14ac:dyDescent="0.3">
      <c r="B171" s="362" t="str">
        <f>IF('Basic Elections'!$C87="","",'Basic Elections'!$C87)</f>
        <v/>
      </c>
      <c r="C171" s="362" t="str">
        <f>IF('Basic Elections'!$D87="","",'Basic Elections'!$D87)</f>
        <v/>
      </c>
      <c r="D171" s="308" t="str">
        <f>IF($B171="","",'Basic Elections'!$B87)</f>
        <v/>
      </c>
      <c r="E171" s="309" t="str">
        <f>IF($B171="","",calculations!D34)</f>
        <v/>
      </c>
      <c r="F171" s="310" t="str">
        <f>IF($B171="","",calculations!V34)</f>
        <v/>
      </c>
      <c r="G171" s="311" t="str">
        <f>IF($B171="","",'summary lookup and rates'!$C$5)</f>
        <v/>
      </c>
      <c r="H171" s="312" t="str">
        <f>IF($B171="","",calculations!W34)</f>
        <v/>
      </c>
      <c r="I171" s="311" t="str">
        <f>IF($B171="","",'summary lookup and rates'!$C$6)</f>
        <v/>
      </c>
      <c r="J171" s="312" t="str">
        <f>IF($B171="","",calculations!X34)</f>
        <v/>
      </c>
      <c r="K171" s="313" t="str">
        <f t="shared" si="8"/>
        <v/>
      </c>
      <c r="L171" s="303"/>
      <c r="M171" s="308" t="str">
        <f>IF('Basic Elections'!$C137="","",'Basic Elections'!$C137)</f>
        <v/>
      </c>
      <c r="N171" s="309" t="str">
        <f>IF('Basic Elections'!$D137="","",'Basic Elections'!$D137)</f>
        <v/>
      </c>
      <c r="O171" s="308" t="str">
        <f>IF($M171="","",'Basic Elections'!$B137)</f>
        <v/>
      </c>
      <c r="P171" s="309" t="str">
        <f>IF($M171="","",calculations!D84)</f>
        <v/>
      </c>
      <c r="Q171" s="310" t="str">
        <f>IF($M171="","",calculations!V84)</f>
        <v/>
      </c>
      <c r="R171" s="311" t="str">
        <f>IF($M171="","",'summary lookup and rates'!$C$5)</f>
        <v/>
      </c>
      <c r="S171" s="314" t="str">
        <f>IF($M171="","",calculations!W84)</f>
        <v/>
      </c>
      <c r="T171" s="315" t="str">
        <f>IF($M171="","",'summary lookup and rates'!$C$6)</f>
        <v/>
      </c>
      <c r="U171" s="314" t="str">
        <f>IF($M171="","",calculations!X84)</f>
        <v/>
      </c>
      <c r="V171" s="316" t="str">
        <f t="shared" si="9"/>
        <v/>
      </c>
    </row>
    <row r="172" spans="2:22" x14ac:dyDescent="0.3">
      <c r="B172" s="361" t="str">
        <f>IF('Basic Elections'!$C88="","",'Basic Elections'!$C88)</f>
        <v/>
      </c>
      <c r="C172" s="361" t="str">
        <f>IF('Basic Elections'!$D88="","",'Basic Elections'!$D88)</f>
        <v/>
      </c>
      <c r="D172" s="297" t="str">
        <f>IF($B172="","",'Basic Elections'!$B88)</f>
        <v/>
      </c>
      <c r="E172" s="298" t="str">
        <f>IF($B172="","",calculations!D35)</f>
        <v/>
      </c>
      <c r="F172" s="299" t="str">
        <f>IF($B172="","",calculations!V35)</f>
        <v/>
      </c>
      <c r="G172" s="300" t="str">
        <f>IF($B172="","",'summary lookup and rates'!$C$5)</f>
        <v/>
      </c>
      <c r="H172" s="301" t="str">
        <f>IF($B172="","",calculations!W35)</f>
        <v/>
      </c>
      <c r="I172" s="300" t="str">
        <f>IF($B172="","",'summary lookup and rates'!$C$6)</f>
        <v/>
      </c>
      <c r="J172" s="301" t="str">
        <f>IF($B172="","",calculations!X35)</f>
        <v/>
      </c>
      <c r="K172" s="302" t="str">
        <f t="shared" ref="K172:K189" si="10">IF(B172="","",SUM(H172,J172))</f>
        <v/>
      </c>
      <c r="L172" s="303"/>
      <c r="M172" s="297" t="str">
        <f>IF('Basic Elections'!$C138="","",'Basic Elections'!$C138)</f>
        <v/>
      </c>
      <c r="N172" s="298" t="str">
        <f>IF('Basic Elections'!$D138="","",'Basic Elections'!$D138)</f>
        <v/>
      </c>
      <c r="O172" s="297" t="str">
        <f>IF($M172="","",'Basic Elections'!$B138)</f>
        <v/>
      </c>
      <c r="P172" s="298" t="str">
        <f>IF($M172="","",calculations!D85)</f>
        <v/>
      </c>
      <c r="Q172" s="299" t="str">
        <f>IF($M172="","",calculations!V85)</f>
        <v/>
      </c>
      <c r="R172" s="300" t="str">
        <f>IF($M172="","",'summary lookup and rates'!$C$5)</f>
        <v/>
      </c>
      <c r="S172" s="304" t="str">
        <f>IF($M172="","",calculations!W85)</f>
        <v/>
      </c>
      <c r="T172" s="305" t="str">
        <f>IF($M172="","",'summary lookup and rates'!$C$6)</f>
        <v/>
      </c>
      <c r="U172" s="304" t="str">
        <f>IF($M172="","",calculations!X85)</f>
        <v/>
      </c>
      <c r="V172" s="306" t="str">
        <f t="shared" si="9"/>
        <v/>
      </c>
    </row>
    <row r="173" spans="2:22" x14ac:dyDescent="0.3">
      <c r="B173" s="362" t="str">
        <f>IF('Basic Elections'!$C89="","",'Basic Elections'!$C89)</f>
        <v/>
      </c>
      <c r="C173" s="362" t="str">
        <f>IF('Basic Elections'!$D89="","",'Basic Elections'!$D89)</f>
        <v/>
      </c>
      <c r="D173" s="308" t="str">
        <f>IF($B173="","",'Basic Elections'!$B89)</f>
        <v/>
      </c>
      <c r="E173" s="309" t="str">
        <f>IF($B173="","",calculations!D36)</f>
        <v/>
      </c>
      <c r="F173" s="310" t="str">
        <f>IF($B173="","",calculations!V36)</f>
        <v/>
      </c>
      <c r="G173" s="311" t="str">
        <f>IF($B173="","",'summary lookup and rates'!$C$5)</f>
        <v/>
      </c>
      <c r="H173" s="312" t="str">
        <f>IF($B173="","",calculations!W36)</f>
        <v/>
      </c>
      <c r="I173" s="311" t="str">
        <f>IF($B173="","",'summary lookup and rates'!$C$6)</f>
        <v/>
      </c>
      <c r="J173" s="312" t="str">
        <f>IF($B173="","",calculations!X36)</f>
        <v/>
      </c>
      <c r="K173" s="313" t="str">
        <f t="shared" si="10"/>
        <v/>
      </c>
      <c r="L173" s="303"/>
      <c r="M173" s="308" t="str">
        <f>IF('Basic Elections'!$C139="","",'Basic Elections'!$C139)</f>
        <v/>
      </c>
      <c r="N173" s="309" t="str">
        <f>IF('Basic Elections'!$D139="","",'Basic Elections'!$D139)</f>
        <v/>
      </c>
      <c r="O173" s="308" t="str">
        <f>IF($M173="","",'Basic Elections'!$B139)</f>
        <v/>
      </c>
      <c r="P173" s="309" t="str">
        <f>IF($M173="","",calculations!D86)</f>
        <v/>
      </c>
      <c r="Q173" s="310" t="str">
        <f>IF($M173="","",calculations!V86)</f>
        <v/>
      </c>
      <c r="R173" s="311" t="str">
        <f>IF($M173="","",'summary lookup and rates'!$C$5)</f>
        <v/>
      </c>
      <c r="S173" s="314" t="str">
        <f>IF($M173="","",calculations!W86)</f>
        <v/>
      </c>
      <c r="T173" s="315" t="str">
        <f>IF($M173="","",'summary lookup and rates'!$C$6)</f>
        <v/>
      </c>
      <c r="U173" s="314" t="str">
        <f>IF($M173="","",calculations!X86)</f>
        <v/>
      </c>
      <c r="V173" s="316" t="str">
        <f t="shared" si="9"/>
        <v/>
      </c>
    </row>
    <row r="174" spans="2:22" x14ac:dyDescent="0.3">
      <c r="B174" s="361" t="str">
        <f>IF('Basic Elections'!$C90="","",'Basic Elections'!$C90)</f>
        <v/>
      </c>
      <c r="C174" s="361" t="str">
        <f>IF('Basic Elections'!$D90="","",'Basic Elections'!$D90)</f>
        <v/>
      </c>
      <c r="D174" s="297" t="str">
        <f>IF($B174="","",'Basic Elections'!$B90)</f>
        <v/>
      </c>
      <c r="E174" s="298" t="str">
        <f>IF($B174="","",calculations!D37)</f>
        <v/>
      </c>
      <c r="F174" s="299" t="str">
        <f>IF($B174="","",calculations!V37)</f>
        <v/>
      </c>
      <c r="G174" s="300" t="str">
        <f>IF($B174="","",'summary lookup and rates'!$C$5)</f>
        <v/>
      </c>
      <c r="H174" s="301" t="str">
        <f>IF($B174="","",calculations!W37)</f>
        <v/>
      </c>
      <c r="I174" s="300" t="str">
        <f>IF($B174="","",'summary lookup and rates'!$C$6)</f>
        <v/>
      </c>
      <c r="J174" s="301" t="str">
        <f>IF($B174="","",calculations!X37)</f>
        <v/>
      </c>
      <c r="K174" s="302" t="str">
        <f t="shared" si="10"/>
        <v/>
      </c>
      <c r="L174" s="303"/>
      <c r="M174" s="297" t="str">
        <f>IF('Basic Elections'!$C140="","",'Basic Elections'!$C140)</f>
        <v/>
      </c>
      <c r="N174" s="298" t="str">
        <f>IF('Basic Elections'!$D140="","",'Basic Elections'!$D140)</f>
        <v/>
      </c>
      <c r="O174" s="297" t="str">
        <f>IF($M174="","",'Basic Elections'!$B140)</f>
        <v/>
      </c>
      <c r="P174" s="298" t="str">
        <f>IF($M174="","",calculations!D87)</f>
        <v/>
      </c>
      <c r="Q174" s="299" t="str">
        <f>IF($M174="","",calculations!V87)</f>
        <v/>
      </c>
      <c r="R174" s="300" t="str">
        <f>IF($M174="","",'summary lookup and rates'!$C$5)</f>
        <v/>
      </c>
      <c r="S174" s="304" t="str">
        <f>IF($M174="","",calculations!W87)</f>
        <v/>
      </c>
      <c r="T174" s="305" t="str">
        <f>IF($M174="","",'summary lookup and rates'!$C$6)</f>
        <v/>
      </c>
      <c r="U174" s="304" t="str">
        <f>IF($M174="","",calculations!X87)</f>
        <v/>
      </c>
      <c r="V174" s="306" t="str">
        <f t="shared" si="9"/>
        <v/>
      </c>
    </row>
    <row r="175" spans="2:22" x14ac:dyDescent="0.3">
      <c r="B175" s="362" t="str">
        <f>IF('Basic Elections'!$C91="","",'Basic Elections'!$C91)</f>
        <v/>
      </c>
      <c r="C175" s="362" t="str">
        <f>IF('Basic Elections'!$D91="","",'Basic Elections'!$D91)</f>
        <v/>
      </c>
      <c r="D175" s="308" t="str">
        <f>IF($B175="","",'Basic Elections'!$B91)</f>
        <v/>
      </c>
      <c r="E175" s="309" t="str">
        <f>IF($B175="","",calculations!D38)</f>
        <v/>
      </c>
      <c r="F175" s="310" t="str">
        <f>IF($B175="","",calculations!V38)</f>
        <v/>
      </c>
      <c r="G175" s="311" t="str">
        <f>IF($B175="","",'summary lookup and rates'!$C$5)</f>
        <v/>
      </c>
      <c r="H175" s="312" t="str">
        <f>IF($B175="","",calculations!W38)</f>
        <v/>
      </c>
      <c r="I175" s="311" t="str">
        <f>IF($B175="","",'summary lookup and rates'!$C$6)</f>
        <v/>
      </c>
      <c r="J175" s="312" t="str">
        <f>IF($B175="","",calculations!X38)</f>
        <v/>
      </c>
      <c r="K175" s="313" t="str">
        <f t="shared" si="10"/>
        <v/>
      </c>
      <c r="L175" s="303"/>
      <c r="M175" s="308" t="str">
        <f>IF('Basic Elections'!$C141="","",'Basic Elections'!$C141)</f>
        <v/>
      </c>
      <c r="N175" s="309" t="str">
        <f>IF('Basic Elections'!$D141="","",'Basic Elections'!$D141)</f>
        <v/>
      </c>
      <c r="O175" s="308" t="str">
        <f>IF($M175="","",'Basic Elections'!$B141)</f>
        <v/>
      </c>
      <c r="P175" s="309" t="str">
        <f>IF($M175="","",calculations!D88)</f>
        <v/>
      </c>
      <c r="Q175" s="310" t="str">
        <f>IF($M175="","",calculations!V88)</f>
        <v/>
      </c>
      <c r="R175" s="311" t="str">
        <f>IF($M175="","",'summary lookup and rates'!$C$5)</f>
        <v/>
      </c>
      <c r="S175" s="314" t="str">
        <f>IF($M175="","",calculations!W88)</f>
        <v/>
      </c>
      <c r="T175" s="315" t="str">
        <f>IF($M175="","",'summary lookup and rates'!$C$6)</f>
        <v/>
      </c>
      <c r="U175" s="314" t="str">
        <f>IF($M175="","",calculations!X88)</f>
        <v/>
      </c>
      <c r="V175" s="316" t="str">
        <f t="shared" si="9"/>
        <v/>
      </c>
    </row>
    <row r="176" spans="2:22" x14ac:dyDescent="0.3">
      <c r="B176" s="361" t="str">
        <f>IF('Basic Elections'!$C92="","",'Basic Elections'!$C92)</f>
        <v/>
      </c>
      <c r="C176" s="361" t="str">
        <f>IF('Basic Elections'!$D92="","",'Basic Elections'!$D92)</f>
        <v/>
      </c>
      <c r="D176" s="297" t="str">
        <f>IF($B176="","",'Basic Elections'!$B92)</f>
        <v/>
      </c>
      <c r="E176" s="298" t="str">
        <f>IF($B176="","",calculations!D39)</f>
        <v/>
      </c>
      <c r="F176" s="299" t="str">
        <f>IF($B176="","",calculations!V39)</f>
        <v/>
      </c>
      <c r="G176" s="300" t="str">
        <f>IF($B176="","",'summary lookup and rates'!$C$5)</f>
        <v/>
      </c>
      <c r="H176" s="301" t="str">
        <f>IF($B176="","",calculations!W39)</f>
        <v/>
      </c>
      <c r="I176" s="300" t="str">
        <f>IF($B176="","",'summary lookup and rates'!$C$6)</f>
        <v/>
      </c>
      <c r="J176" s="301" t="str">
        <f>IF($B176="","",calculations!X39)</f>
        <v/>
      </c>
      <c r="K176" s="302" t="str">
        <f t="shared" si="10"/>
        <v/>
      </c>
      <c r="L176" s="303"/>
      <c r="M176" s="297" t="str">
        <f>IF('Basic Elections'!$C142="","",'Basic Elections'!$C142)</f>
        <v/>
      </c>
      <c r="N176" s="298" t="str">
        <f>IF('Basic Elections'!$D142="","",'Basic Elections'!$D142)</f>
        <v/>
      </c>
      <c r="O176" s="297" t="str">
        <f>IF($M176="","",'Basic Elections'!$B142)</f>
        <v/>
      </c>
      <c r="P176" s="298" t="str">
        <f>IF($M176="","",calculations!D89)</f>
        <v/>
      </c>
      <c r="Q176" s="299" t="str">
        <f>IF($M176="","",calculations!V89)</f>
        <v/>
      </c>
      <c r="R176" s="300" t="str">
        <f>IF($M176="","",'summary lookup and rates'!$C$5)</f>
        <v/>
      </c>
      <c r="S176" s="304" t="str">
        <f>IF($M176="","",calculations!W89)</f>
        <v/>
      </c>
      <c r="T176" s="305" t="str">
        <f>IF($M176="","",'summary lookup and rates'!$C$6)</f>
        <v/>
      </c>
      <c r="U176" s="304" t="str">
        <f>IF($M176="","",calculations!X89)</f>
        <v/>
      </c>
      <c r="V176" s="306" t="str">
        <f t="shared" si="9"/>
        <v/>
      </c>
    </row>
    <row r="177" spans="2:22" x14ac:dyDescent="0.3">
      <c r="B177" s="362" t="str">
        <f>IF('Basic Elections'!$C93="","",'Basic Elections'!$C93)</f>
        <v/>
      </c>
      <c r="C177" s="362" t="str">
        <f>IF('Basic Elections'!$D93="","",'Basic Elections'!$D93)</f>
        <v/>
      </c>
      <c r="D177" s="308" t="str">
        <f>IF($B177="","",'Basic Elections'!$B93)</f>
        <v/>
      </c>
      <c r="E177" s="309" t="str">
        <f>IF($B177="","",calculations!D40)</f>
        <v/>
      </c>
      <c r="F177" s="310" t="str">
        <f>IF($B177="","",calculations!V40)</f>
        <v/>
      </c>
      <c r="G177" s="311" t="str">
        <f>IF($B177="","",'summary lookup and rates'!$C$5)</f>
        <v/>
      </c>
      <c r="H177" s="312" t="str">
        <f>IF($B177="","",calculations!W40)</f>
        <v/>
      </c>
      <c r="I177" s="311" t="str">
        <f>IF($B177="","",'summary lookup and rates'!$C$6)</f>
        <v/>
      </c>
      <c r="J177" s="312" t="str">
        <f>IF($B177="","",calculations!X40)</f>
        <v/>
      </c>
      <c r="K177" s="313" t="str">
        <f t="shared" si="10"/>
        <v/>
      </c>
      <c r="L177" s="303"/>
      <c r="M177" s="308" t="str">
        <f>IF('Basic Elections'!$C143="","",'Basic Elections'!$C143)</f>
        <v/>
      </c>
      <c r="N177" s="309" t="str">
        <f>IF('Basic Elections'!$D143="","",'Basic Elections'!$D143)</f>
        <v/>
      </c>
      <c r="O177" s="308" t="str">
        <f>IF($M177="","",'Basic Elections'!$B143)</f>
        <v/>
      </c>
      <c r="P177" s="309" t="str">
        <f>IF($M177="","",calculations!D90)</f>
        <v/>
      </c>
      <c r="Q177" s="310" t="str">
        <f>IF($M177="","",calculations!V90)</f>
        <v/>
      </c>
      <c r="R177" s="311" t="str">
        <f>IF($M177="","",'summary lookup and rates'!$C$5)</f>
        <v/>
      </c>
      <c r="S177" s="314" t="str">
        <f>IF($M177="","",calculations!W90)</f>
        <v/>
      </c>
      <c r="T177" s="315" t="str">
        <f>IF($M177="","",'summary lookup and rates'!$C$6)</f>
        <v/>
      </c>
      <c r="U177" s="314" t="str">
        <f>IF($M177="","",calculations!X90)</f>
        <v/>
      </c>
      <c r="V177" s="316" t="str">
        <f t="shared" si="9"/>
        <v/>
      </c>
    </row>
    <row r="178" spans="2:22" x14ac:dyDescent="0.3">
      <c r="B178" s="361" t="str">
        <f>IF('Basic Elections'!$C94="","",'Basic Elections'!$C94)</f>
        <v/>
      </c>
      <c r="C178" s="361" t="str">
        <f>IF('Basic Elections'!$D94="","",'Basic Elections'!$D94)</f>
        <v/>
      </c>
      <c r="D178" s="297" t="str">
        <f>IF($B178="","",'Basic Elections'!$B94)</f>
        <v/>
      </c>
      <c r="E178" s="298" t="str">
        <f>IF($B178="","",calculations!D41)</f>
        <v/>
      </c>
      <c r="F178" s="299" t="str">
        <f>IF($B178="","",calculations!V41)</f>
        <v/>
      </c>
      <c r="G178" s="300" t="str">
        <f>IF($B178="","",'summary lookup and rates'!$C$5)</f>
        <v/>
      </c>
      <c r="H178" s="301" t="str">
        <f>IF($B178="","",calculations!W41)</f>
        <v/>
      </c>
      <c r="I178" s="300" t="str">
        <f>IF($B178="","",'summary lookup and rates'!$C$6)</f>
        <v/>
      </c>
      <c r="J178" s="301" t="str">
        <f>IF($B178="","",calculations!X41)</f>
        <v/>
      </c>
      <c r="K178" s="302" t="str">
        <f t="shared" si="10"/>
        <v/>
      </c>
      <c r="L178" s="303"/>
      <c r="M178" s="297" t="str">
        <f>IF('Basic Elections'!$C144="","",'Basic Elections'!$C144)</f>
        <v/>
      </c>
      <c r="N178" s="298" t="str">
        <f>IF('Basic Elections'!$D144="","",'Basic Elections'!$D144)</f>
        <v/>
      </c>
      <c r="O178" s="297" t="str">
        <f>IF($M178="","",'Basic Elections'!$B144)</f>
        <v/>
      </c>
      <c r="P178" s="298" t="str">
        <f>IF($M178="","",calculations!D91)</f>
        <v/>
      </c>
      <c r="Q178" s="299" t="str">
        <f>IF($M178="","",calculations!V91)</f>
        <v/>
      </c>
      <c r="R178" s="300" t="str">
        <f>IF($M178="","",'summary lookup and rates'!$C$5)</f>
        <v/>
      </c>
      <c r="S178" s="304" t="str">
        <f>IF($M178="","",calculations!W91)</f>
        <v/>
      </c>
      <c r="T178" s="305" t="str">
        <f>IF($M178="","",'summary lookup and rates'!$C$6)</f>
        <v/>
      </c>
      <c r="U178" s="304" t="str">
        <f>IF($M178="","",calculations!X91)</f>
        <v/>
      </c>
      <c r="V178" s="306" t="str">
        <f t="shared" si="9"/>
        <v/>
      </c>
    </row>
    <row r="179" spans="2:22" x14ac:dyDescent="0.3">
      <c r="B179" s="362" t="str">
        <f>IF('Basic Elections'!$C95="","",'Basic Elections'!$C95)</f>
        <v/>
      </c>
      <c r="C179" s="362" t="str">
        <f>IF('Basic Elections'!$D95="","",'Basic Elections'!$D95)</f>
        <v/>
      </c>
      <c r="D179" s="308" t="str">
        <f>IF($B179="","",'Basic Elections'!$B95)</f>
        <v/>
      </c>
      <c r="E179" s="309" t="str">
        <f>IF($B179="","",calculations!D42)</f>
        <v/>
      </c>
      <c r="F179" s="310" t="str">
        <f>IF($B179="","",calculations!V42)</f>
        <v/>
      </c>
      <c r="G179" s="311" t="str">
        <f>IF($B179="","",'summary lookup and rates'!$C$5)</f>
        <v/>
      </c>
      <c r="H179" s="312" t="str">
        <f>IF($B179="","",calculations!W42)</f>
        <v/>
      </c>
      <c r="I179" s="311" t="str">
        <f>IF($B179="","",'summary lookup and rates'!$C$6)</f>
        <v/>
      </c>
      <c r="J179" s="312" t="str">
        <f>IF($B179="","",calculations!X42)</f>
        <v/>
      </c>
      <c r="K179" s="313" t="str">
        <f t="shared" si="10"/>
        <v/>
      </c>
      <c r="L179" s="303"/>
      <c r="M179" s="308" t="str">
        <f>IF('Basic Elections'!$C145="","",'Basic Elections'!$C145)</f>
        <v/>
      </c>
      <c r="N179" s="309" t="str">
        <f>IF('Basic Elections'!$D145="","",'Basic Elections'!$D145)</f>
        <v/>
      </c>
      <c r="O179" s="308" t="str">
        <f>IF($M179="","",'Basic Elections'!$B145)</f>
        <v/>
      </c>
      <c r="P179" s="309" t="str">
        <f>IF($M179="","",calculations!D92)</f>
        <v/>
      </c>
      <c r="Q179" s="310" t="str">
        <f>IF($M179="","",calculations!V92)</f>
        <v/>
      </c>
      <c r="R179" s="311" t="str">
        <f>IF($M179="","",'summary lookup and rates'!$C$5)</f>
        <v/>
      </c>
      <c r="S179" s="314" t="str">
        <f>IF($M179="","",calculations!W92)</f>
        <v/>
      </c>
      <c r="T179" s="315" t="str">
        <f>IF($M179="","",'summary lookup and rates'!$C$6)</f>
        <v/>
      </c>
      <c r="U179" s="314" t="str">
        <f>IF($M179="","",calculations!X92)</f>
        <v/>
      </c>
      <c r="V179" s="316" t="str">
        <f t="shared" si="9"/>
        <v/>
      </c>
    </row>
    <row r="180" spans="2:22" x14ac:dyDescent="0.3">
      <c r="B180" s="361" t="str">
        <f>IF('Basic Elections'!$C96="","",'Basic Elections'!$C96)</f>
        <v/>
      </c>
      <c r="C180" s="361" t="str">
        <f>IF('Basic Elections'!$D96="","",'Basic Elections'!$D96)</f>
        <v/>
      </c>
      <c r="D180" s="297" t="str">
        <f>IF($B180="","",'Basic Elections'!$B96)</f>
        <v/>
      </c>
      <c r="E180" s="298" t="str">
        <f>IF($B180="","",calculations!D43)</f>
        <v/>
      </c>
      <c r="F180" s="299" t="str">
        <f>IF($B180="","",calculations!V43)</f>
        <v/>
      </c>
      <c r="G180" s="300" t="str">
        <f>IF($B180="","",'summary lookup and rates'!$C$5)</f>
        <v/>
      </c>
      <c r="H180" s="301" t="str">
        <f>IF($B180="","",calculations!W43)</f>
        <v/>
      </c>
      <c r="I180" s="300" t="str">
        <f>IF($B180="","",'summary lookup and rates'!$C$6)</f>
        <v/>
      </c>
      <c r="J180" s="301" t="str">
        <f>IF($B180="","",calculations!X43)</f>
        <v/>
      </c>
      <c r="K180" s="302" t="str">
        <f t="shared" si="10"/>
        <v/>
      </c>
      <c r="L180" s="303"/>
      <c r="M180" s="297" t="str">
        <f>IF('Basic Elections'!$C146="","",'Basic Elections'!$C146)</f>
        <v/>
      </c>
      <c r="N180" s="298" t="str">
        <f>IF('Basic Elections'!$D146="","",'Basic Elections'!$D146)</f>
        <v/>
      </c>
      <c r="O180" s="297" t="str">
        <f>IF($M180="","",'Basic Elections'!$B146)</f>
        <v/>
      </c>
      <c r="P180" s="298" t="str">
        <f>IF($M180="","",calculations!D93)</f>
        <v/>
      </c>
      <c r="Q180" s="299" t="str">
        <f>IF($M180="","",calculations!V93)</f>
        <v/>
      </c>
      <c r="R180" s="300" t="str">
        <f>IF($M180="","",'summary lookup and rates'!$C$5)</f>
        <v/>
      </c>
      <c r="S180" s="304" t="str">
        <f>IF($M180="","",calculations!W93)</f>
        <v/>
      </c>
      <c r="T180" s="305" t="str">
        <f>IF($M180="","",'summary lookup and rates'!$C$6)</f>
        <v/>
      </c>
      <c r="U180" s="304" t="str">
        <f>IF($M180="","",calculations!X93)</f>
        <v/>
      </c>
      <c r="V180" s="306" t="str">
        <f t="shared" si="9"/>
        <v/>
      </c>
    </row>
    <row r="181" spans="2:22" x14ac:dyDescent="0.3">
      <c r="B181" s="362" t="str">
        <f>IF('Basic Elections'!$C97="","",'Basic Elections'!$C97)</f>
        <v/>
      </c>
      <c r="C181" s="362" t="str">
        <f>IF('Basic Elections'!$D97="","",'Basic Elections'!$D97)</f>
        <v/>
      </c>
      <c r="D181" s="308" t="str">
        <f>IF($B181="","",'Basic Elections'!$B97)</f>
        <v/>
      </c>
      <c r="E181" s="309" t="str">
        <f>IF($B181="","",calculations!D44)</f>
        <v/>
      </c>
      <c r="F181" s="310" t="str">
        <f>IF($B181="","",calculations!V44)</f>
        <v/>
      </c>
      <c r="G181" s="311" t="str">
        <f>IF($B181="","",'summary lookup and rates'!$C$5)</f>
        <v/>
      </c>
      <c r="H181" s="312" t="str">
        <f>IF($B181="","",calculations!W44)</f>
        <v/>
      </c>
      <c r="I181" s="311" t="str">
        <f>IF($B181="","",'summary lookup and rates'!$C$6)</f>
        <v/>
      </c>
      <c r="J181" s="312" t="str">
        <f>IF($B181="","",calculations!X44)</f>
        <v/>
      </c>
      <c r="K181" s="313" t="str">
        <f t="shared" si="10"/>
        <v/>
      </c>
      <c r="L181" s="303"/>
      <c r="M181" s="308" t="str">
        <f>IF('Basic Elections'!$C147="","",'Basic Elections'!$C147)</f>
        <v/>
      </c>
      <c r="N181" s="309" t="str">
        <f>IF('Basic Elections'!$D147="","",'Basic Elections'!$D147)</f>
        <v/>
      </c>
      <c r="O181" s="308" t="str">
        <f>IF($M181="","",'Basic Elections'!$B147)</f>
        <v/>
      </c>
      <c r="P181" s="309" t="str">
        <f>IF($M181="","",calculations!D94)</f>
        <v/>
      </c>
      <c r="Q181" s="310" t="str">
        <f>IF($M181="","",calculations!V94)</f>
        <v/>
      </c>
      <c r="R181" s="311" t="str">
        <f>IF($M181="","",'summary lookup and rates'!$C$5)</f>
        <v/>
      </c>
      <c r="S181" s="314" t="str">
        <f>IF($M181="","",calculations!W94)</f>
        <v/>
      </c>
      <c r="T181" s="315" t="str">
        <f>IF($M181="","",'summary lookup and rates'!$C$6)</f>
        <v/>
      </c>
      <c r="U181" s="314" t="str">
        <f>IF($M181="","",calculations!X94)</f>
        <v/>
      </c>
      <c r="V181" s="316" t="str">
        <f t="shared" si="9"/>
        <v/>
      </c>
    </row>
    <row r="182" spans="2:22" x14ac:dyDescent="0.3">
      <c r="B182" s="361" t="str">
        <f>IF('Basic Elections'!$C98="","",'Basic Elections'!$C98)</f>
        <v/>
      </c>
      <c r="C182" s="361" t="str">
        <f>IF('Basic Elections'!$D98="","",'Basic Elections'!$D98)</f>
        <v/>
      </c>
      <c r="D182" s="297" t="str">
        <f>IF($B182="","",'Basic Elections'!$B98)</f>
        <v/>
      </c>
      <c r="E182" s="298" t="str">
        <f>IF($B182="","",calculations!D45)</f>
        <v/>
      </c>
      <c r="F182" s="299" t="str">
        <f>IF($B182="","",calculations!V45)</f>
        <v/>
      </c>
      <c r="G182" s="300" t="str">
        <f>IF($B182="","",'summary lookup and rates'!$C$5)</f>
        <v/>
      </c>
      <c r="H182" s="301" t="str">
        <f>IF($B182="","",calculations!W45)</f>
        <v/>
      </c>
      <c r="I182" s="300" t="str">
        <f>IF($B182="","",'summary lookup and rates'!$C$6)</f>
        <v/>
      </c>
      <c r="J182" s="301" t="str">
        <f>IF($B182="","",calculations!X45)</f>
        <v/>
      </c>
      <c r="K182" s="302" t="str">
        <f t="shared" si="10"/>
        <v/>
      </c>
      <c r="L182" s="303"/>
      <c r="M182" s="297" t="str">
        <f>IF('Basic Elections'!$C148="","",'Basic Elections'!$C148)</f>
        <v/>
      </c>
      <c r="N182" s="298" t="str">
        <f>IF('Basic Elections'!$D148="","",'Basic Elections'!$D148)</f>
        <v/>
      </c>
      <c r="O182" s="297" t="str">
        <f>IF($M182="","",'Basic Elections'!$B148)</f>
        <v/>
      </c>
      <c r="P182" s="298" t="str">
        <f>IF($M182="","",calculations!D95)</f>
        <v/>
      </c>
      <c r="Q182" s="299" t="str">
        <f>IF($M182="","",calculations!V95)</f>
        <v/>
      </c>
      <c r="R182" s="300" t="str">
        <f>IF($M182="","",'summary lookup and rates'!$C$5)</f>
        <v/>
      </c>
      <c r="S182" s="304" t="str">
        <f>IF($M182="","",calculations!W95)</f>
        <v/>
      </c>
      <c r="T182" s="305" t="str">
        <f>IF($M182="","",'summary lookup and rates'!$C$6)</f>
        <v/>
      </c>
      <c r="U182" s="304" t="str">
        <f>IF($M182="","",calculations!X95)</f>
        <v/>
      </c>
      <c r="V182" s="306" t="str">
        <f t="shared" si="9"/>
        <v/>
      </c>
    </row>
    <row r="183" spans="2:22" x14ac:dyDescent="0.3">
      <c r="B183" s="362" t="str">
        <f>IF('Basic Elections'!$C99="","",'Basic Elections'!$C99)</f>
        <v/>
      </c>
      <c r="C183" s="362" t="str">
        <f>IF('Basic Elections'!$D99="","",'Basic Elections'!$D99)</f>
        <v/>
      </c>
      <c r="D183" s="308" t="str">
        <f>IF($B183="","",'Basic Elections'!$B99)</f>
        <v/>
      </c>
      <c r="E183" s="309" t="str">
        <f>IF($B183="","",calculations!D46)</f>
        <v/>
      </c>
      <c r="F183" s="310" t="str">
        <f>IF($B183="","",calculations!V46)</f>
        <v/>
      </c>
      <c r="G183" s="311" t="str">
        <f>IF($B183="","",'summary lookup and rates'!$C$5)</f>
        <v/>
      </c>
      <c r="H183" s="312" t="str">
        <f>IF($B183="","",calculations!W46)</f>
        <v/>
      </c>
      <c r="I183" s="311" t="str">
        <f>IF($B183="","",'summary lookup and rates'!$C$6)</f>
        <v/>
      </c>
      <c r="J183" s="312" t="str">
        <f>IF($B183="","",calculations!X46)</f>
        <v/>
      </c>
      <c r="K183" s="313" t="str">
        <f t="shared" si="10"/>
        <v/>
      </c>
      <c r="L183" s="303"/>
      <c r="M183" s="308" t="str">
        <f>IF('Basic Elections'!$C149="","",'Basic Elections'!$C149)</f>
        <v/>
      </c>
      <c r="N183" s="309" t="str">
        <f>IF('Basic Elections'!$D149="","",'Basic Elections'!$D149)</f>
        <v/>
      </c>
      <c r="O183" s="308" t="str">
        <f>IF($M183="","",'Basic Elections'!$B149)</f>
        <v/>
      </c>
      <c r="P183" s="309" t="str">
        <f>IF($M183="","",calculations!D96)</f>
        <v/>
      </c>
      <c r="Q183" s="310" t="str">
        <f>IF($M183="","",calculations!V96)</f>
        <v/>
      </c>
      <c r="R183" s="311" t="str">
        <f>IF($M183="","",'summary lookup and rates'!$C$5)</f>
        <v/>
      </c>
      <c r="S183" s="314" t="str">
        <f>IF($M183="","",calculations!W96)</f>
        <v/>
      </c>
      <c r="T183" s="315" t="str">
        <f>IF($M183="","",'summary lookup and rates'!$C$6)</f>
        <v/>
      </c>
      <c r="U183" s="314" t="str">
        <f>IF($M183="","",calculations!X96)</f>
        <v/>
      </c>
      <c r="V183" s="316" t="str">
        <f t="shared" si="9"/>
        <v/>
      </c>
    </row>
    <row r="184" spans="2:22" x14ac:dyDescent="0.3">
      <c r="B184" s="361" t="str">
        <f>IF('Basic Elections'!$C100="","",'Basic Elections'!$C100)</f>
        <v/>
      </c>
      <c r="C184" s="361" t="str">
        <f>IF('Basic Elections'!$D100="","",'Basic Elections'!$D100)</f>
        <v/>
      </c>
      <c r="D184" s="297" t="str">
        <f>IF($B184="","",'Basic Elections'!$B100)</f>
        <v/>
      </c>
      <c r="E184" s="298" t="str">
        <f>IF($B184="","",calculations!D47)</f>
        <v/>
      </c>
      <c r="F184" s="299" t="str">
        <f>IF($B184="","",calculations!V47)</f>
        <v/>
      </c>
      <c r="G184" s="300" t="str">
        <f>IF($B184="","",'summary lookup and rates'!$C$5)</f>
        <v/>
      </c>
      <c r="H184" s="301" t="str">
        <f>IF($B184="","",calculations!W47)</f>
        <v/>
      </c>
      <c r="I184" s="300" t="str">
        <f>IF($B184="","",'summary lookup and rates'!$C$6)</f>
        <v/>
      </c>
      <c r="J184" s="301" t="str">
        <f>IF($B184="","",calculations!X47)</f>
        <v/>
      </c>
      <c r="K184" s="302" t="str">
        <f t="shared" si="10"/>
        <v/>
      </c>
      <c r="L184" s="303"/>
      <c r="M184" s="297" t="str">
        <f>IF('Basic Elections'!$C150="","",'Basic Elections'!$C150)</f>
        <v/>
      </c>
      <c r="N184" s="298" t="str">
        <f>IF('Basic Elections'!$D150="","",'Basic Elections'!$D150)</f>
        <v/>
      </c>
      <c r="O184" s="297" t="str">
        <f>IF($M184="","",'Basic Elections'!$B150)</f>
        <v/>
      </c>
      <c r="P184" s="298" t="str">
        <f>IF($M184="","",calculations!D97)</f>
        <v/>
      </c>
      <c r="Q184" s="299" t="str">
        <f>IF($M184="","",calculations!V97)</f>
        <v/>
      </c>
      <c r="R184" s="300" t="str">
        <f>IF($M184="","",'summary lookup and rates'!$C$5)</f>
        <v/>
      </c>
      <c r="S184" s="304" t="str">
        <f>IF($M184="","",calculations!W97)</f>
        <v/>
      </c>
      <c r="T184" s="305" t="str">
        <f>IF($M184="","",'summary lookup and rates'!$C$6)</f>
        <v/>
      </c>
      <c r="U184" s="304" t="str">
        <f>IF($M184="","",calculations!X97)</f>
        <v/>
      </c>
      <c r="V184" s="306" t="str">
        <f t="shared" si="9"/>
        <v/>
      </c>
    </row>
    <row r="185" spans="2:22" x14ac:dyDescent="0.3">
      <c r="B185" s="362" t="str">
        <f>IF('Basic Elections'!$C101="","",'Basic Elections'!$C101)</f>
        <v/>
      </c>
      <c r="C185" s="362" t="str">
        <f>IF('Basic Elections'!$D101="","",'Basic Elections'!$D101)</f>
        <v/>
      </c>
      <c r="D185" s="308" t="str">
        <f>IF($B185="","",'Basic Elections'!$B101)</f>
        <v/>
      </c>
      <c r="E185" s="309" t="str">
        <f>IF($B185="","",calculations!D48)</f>
        <v/>
      </c>
      <c r="F185" s="310" t="str">
        <f>IF($B185="","",calculations!V48)</f>
        <v/>
      </c>
      <c r="G185" s="311" t="str">
        <f>IF($B185="","",'summary lookup and rates'!$C$5)</f>
        <v/>
      </c>
      <c r="H185" s="312" t="str">
        <f>IF($B185="","",calculations!W48)</f>
        <v/>
      </c>
      <c r="I185" s="311" t="str">
        <f>IF($B185="","",'summary lookup and rates'!$C$6)</f>
        <v/>
      </c>
      <c r="J185" s="312" t="str">
        <f>IF($B185="","",calculations!X48)</f>
        <v/>
      </c>
      <c r="K185" s="313" t="str">
        <f t="shared" si="10"/>
        <v/>
      </c>
      <c r="L185" s="303"/>
      <c r="M185" s="308" t="str">
        <f>IF('Basic Elections'!$C151="","",'Basic Elections'!$C151)</f>
        <v/>
      </c>
      <c r="N185" s="309" t="str">
        <f>IF('Basic Elections'!$D151="","",'Basic Elections'!$D151)</f>
        <v/>
      </c>
      <c r="O185" s="308" t="str">
        <f>IF($M185="","",'Basic Elections'!$B151)</f>
        <v/>
      </c>
      <c r="P185" s="309" t="str">
        <f>IF($M185="","",calculations!D98)</f>
        <v/>
      </c>
      <c r="Q185" s="310" t="str">
        <f>IF($M185="","",calculations!V98)</f>
        <v/>
      </c>
      <c r="R185" s="311" t="str">
        <f>IF($M185="","",'summary lookup and rates'!$C$5)</f>
        <v/>
      </c>
      <c r="S185" s="314" t="str">
        <f>IF($M185="","",calculations!W98)</f>
        <v/>
      </c>
      <c r="T185" s="315" t="str">
        <f>IF($M185="","",'summary lookup and rates'!$C$6)</f>
        <v/>
      </c>
      <c r="U185" s="314" t="str">
        <f>IF($M185="","",calculations!X98)</f>
        <v/>
      </c>
      <c r="V185" s="316" t="str">
        <f t="shared" si="9"/>
        <v/>
      </c>
    </row>
    <row r="186" spans="2:22" x14ac:dyDescent="0.3">
      <c r="B186" s="361" t="str">
        <f>IF('Basic Elections'!$C102="","",'Basic Elections'!$C102)</f>
        <v/>
      </c>
      <c r="C186" s="361" t="str">
        <f>IF('Basic Elections'!$D102="","",'Basic Elections'!$D102)</f>
        <v/>
      </c>
      <c r="D186" s="297" t="str">
        <f>IF($B186="","",'Basic Elections'!$B102)</f>
        <v/>
      </c>
      <c r="E186" s="298" t="str">
        <f>IF($B186="","",calculations!D49)</f>
        <v/>
      </c>
      <c r="F186" s="299" t="str">
        <f>IF($B186="","",calculations!V49)</f>
        <v/>
      </c>
      <c r="G186" s="300" t="str">
        <f>IF($B186="","",'summary lookup and rates'!$C$5)</f>
        <v/>
      </c>
      <c r="H186" s="301" t="str">
        <f>IF($B186="","",calculations!W49)</f>
        <v/>
      </c>
      <c r="I186" s="300" t="str">
        <f>IF($B186="","",'summary lookup and rates'!$C$6)</f>
        <v/>
      </c>
      <c r="J186" s="301" t="str">
        <f>IF($B186="","",calculations!X49)</f>
        <v/>
      </c>
      <c r="K186" s="302" t="str">
        <f t="shared" si="10"/>
        <v/>
      </c>
      <c r="L186" s="303"/>
      <c r="M186" s="297" t="str">
        <f>IF('Basic Elections'!$C152="","",'Basic Elections'!$C152)</f>
        <v/>
      </c>
      <c r="N186" s="298" t="str">
        <f>IF('Basic Elections'!$D152="","",'Basic Elections'!$D152)</f>
        <v/>
      </c>
      <c r="O186" s="297" t="str">
        <f>IF($M186="","",'Basic Elections'!$B152)</f>
        <v/>
      </c>
      <c r="P186" s="298" t="str">
        <f>IF($M186="","",calculations!D99)</f>
        <v/>
      </c>
      <c r="Q186" s="299" t="str">
        <f>IF($M186="","",calculations!V99)</f>
        <v/>
      </c>
      <c r="R186" s="300" t="str">
        <f>IF($M186="","",'summary lookup and rates'!$C$5)</f>
        <v/>
      </c>
      <c r="S186" s="304" t="str">
        <f>IF($M186="","",calculations!W99)</f>
        <v/>
      </c>
      <c r="T186" s="305" t="str">
        <f>IF($M186="","",'summary lookup and rates'!$C$6)</f>
        <v/>
      </c>
      <c r="U186" s="304" t="str">
        <f>IF($M186="","",calculations!X99)</f>
        <v/>
      </c>
      <c r="V186" s="306" t="str">
        <f t="shared" si="9"/>
        <v/>
      </c>
    </row>
    <row r="187" spans="2:22" x14ac:dyDescent="0.3">
      <c r="B187" s="362" t="str">
        <f>IF('Basic Elections'!$C103="","",'Basic Elections'!$C103)</f>
        <v/>
      </c>
      <c r="C187" s="362" t="str">
        <f>IF('Basic Elections'!$D103="","",'Basic Elections'!$D103)</f>
        <v/>
      </c>
      <c r="D187" s="308" t="str">
        <f>IF($B187="","",'Basic Elections'!$B103)</f>
        <v/>
      </c>
      <c r="E187" s="309" t="str">
        <f>IF($B187="","",calculations!D50)</f>
        <v/>
      </c>
      <c r="F187" s="310" t="str">
        <f>IF($B187="","",calculations!V50)</f>
        <v/>
      </c>
      <c r="G187" s="311" t="str">
        <f>IF($B187="","",'summary lookup and rates'!$C$5)</f>
        <v/>
      </c>
      <c r="H187" s="312" t="str">
        <f>IF($B187="","",calculations!W50)</f>
        <v/>
      </c>
      <c r="I187" s="311" t="str">
        <f>IF($B187="","",'summary lookup and rates'!$C$6)</f>
        <v/>
      </c>
      <c r="J187" s="312" t="str">
        <f>IF($B187="","",calculations!X50)</f>
        <v/>
      </c>
      <c r="K187" s="313" t="str">
        <f t="shared" si="10"/>
        <v/>
      </c>
      <c r="L187" s="303"/>
      <c r="M187" s="308" t="str">
        <f>IF('Basic Elections'!$C153="","",'Basic Elections'!$C153)</f>
        <v/>
      </c>
      <c r="N187" s="309" t="str">
        <f>IF('Basic Elections'!$D153="","",'Basic Elections'!$D153)</f>
        <v/>
      </c>
      <c r="O187" s="308" t="str">
        <f>IF($M187="","",'Basic Elections'!$B153)</f>
        <v/>
      </c>
      <c r="P187" s="309" t="str">
        <f>IF($M187="","",calculations!D100)</f>
        <v/>
      </c>
      <c r="Q187" s="310" t="str">
        <f>IF($M187="","",calculations!V100)</f>
        <v/>
      </c>
      <c r="R187" s="311" t="str">
        <f>IF($M187="","",'summary lookup and rates'!$C$5)</f>
        <v/>
      </c>
      <c r="S187" s="314" t="str">
        <f>IF($M187="","",calculations!W100)</f>
        <v/>
      </c>
      <c r="T187" s="315" t="str">
        <f>IF($M187="","",'summary lookup and rates'!$C$6)</f>
        <v/>
      </c>
      <c r="U187" s="314" t="str">
        <f>IF($M187="","",calculations!X100)</f>
        <v/>
      </c>
      <c r="V187" s="316" t="str">
        <f t="shared" si="9"/>
        <v/>
      </c>
    </row>
    <row r="188" spans="2:22" x14ac:dyDescent="0.3">
      <c r="B188" s="361" t="str">
        <f>IF('Basic Elections'!$C104="","",'Basic Elections'!$C104)</f>
        <v/>
      </c>
      <c r="C188" s="361" t="str">
        <f>IF('Basic Elections'!$D104="","",'Basic Elections'!$D104)</f>
        <v/>
      </c>
      <c r="D188" s="297" t="str">
        <f>IF($B188="","",'Basic Elections'!$B104)</f>
        <v/>
      </c>
      <c r="E188" s="298" t="str">
        <f>IF($B188="","",calculations!D51)</f>
        <v/>
      </c>
      <c r="F188" s="299" t="str">
        <f>IF($B188="","",calculations!V51)</f>
        <v/>
      </c>
      <c r="G188" s="300" t="str">
        <f>IF($B188="","",'summary lookup and rates'!$C$5)</f>
        <v/>
      </c>
      <c r="H188" s="301" t="str">
        <f>IF($B188="","",calculations!W51)</f>
        <v/>
      </c>
      <c r="I188" s="300" t="str">
        <f>IF($B188="","",'summary lookup and rates'!$C$6)</f>
        <v/>
      </c>
      <c r="J188" s="301" t="str">
        <f>IF($B188="","",calculations!X51)</f>
        <v/>
      </c>
      <c r="K188" s="302" t="str">
        <f t="shared" si="10"/>
        <v/>
      </c>
      <c r="L188" s="303"/>
      <c r="M188" s="297" t="str">
        <f>IF('Basic Elections'!$C154="","",'Basic Elections'!$C154)</f>
        <v/>
      </c>
      <c r="N188" s="298" t="str">
        <f>IF('Basic Elections'!$D154="","",'Basic Elections'!$D154)</f>
        <v/>
      </c>
      <c r="O188" s="297" t="str">
        <f>IF($M188="","",'Basic Elections'!$B154)</f>
        <v/>
      </c>
      <c r="P188" s="298" t="str">
        <f>IF($M188="","",calculations!D101)</f>
        <v/>
      </c>
      <c r="Q188" s="299" t="str">
        <f>IF($M188="","",calculations!V101)</f>
        <v/>
      </c>
      <c r="R188" s="300" t="str">
        <f>IF($M188="","",'summary lookup and rates'!$C$5)</f>
        <v/>
      </c>
      <c r="S188" s="304" t="str">
        <f>IF($M188="","",calculations!W101)</f>
        <v/>
      </c>
      <c r="T188" s="305" t="str">
        <f>IF($M188="","",'summary lookup and rates'!$C$6)</f>
        <v/>
      </c>
      <c r="U188" s="304" t="str">
        <f>IF($M188="","",calculations!X101)</f>
        <v/>
      </c>
      <c r="V188" s="306" t="str">
        <f t="shared" si="9"/>
        <v/>
      </c>
    </row>
    <row r="189" spans="2:22" x14ac:dyDescent="0.3">
      <c r="B189" s="362" t="str">
        <f>IF('Basic Elections'!$C105="","",'Basic Elections'!$C105)</f>
        <v/>
      </c>
      <c r="C189" s="362" t="str">
        <f>IF('Basic Elections'!$D105="","",'Basic Elections'!$D105)</f>
        <v/>
      </c>
      <c r="D189" s="308" t="str">
        <f>IF($B189="","",'Basic Elections'!$B105)</f>
        <v/>
      </c>
      <c r="E189" s="309" t="str">
        <f>IF($B189="","",calculations!D52)</f>
        <v/>
      </c>
      <c r="F189" s="310" t="str">
        <f>IF($B189="","",calculations!V52)</f>
        <v/>
      </c>
      <c r="G189" s="311" t="str">
        <f>IF($B189="","",'summary lookup and rates'!$C$5)</f>
        <v/>
      </c>
      <c r="H189" s="312" t="str">
        <f>IF($B189="","",calculations!W52)</f>
        <v/>
      </c>
      <c r="I189" s="311" t="str">
        <f>IF($B189="","",'summary lookup and rates'!$C$6)</f>
        <v/>
      </c>
      <c r="J189" s="312" t="str">
        <f>IF($B189="","",calculations!X52)</f>
        <v/>
      </c>
      <c r="K189" s="313" t="str">
        <f t="shared" si="10"/>
        <v/>
      </c>
      <c r="L189" s="307"/>
      <c r="M189" s="274" t="str">
        <f>IF('Basic Elections'!$C155="","",'Basic Elections'!$C155)</f>
        <v/>
      </c>
      <c r="N189" s="309" t="str">
        <f>IF('Basic Elections'!$D155="","",'Basic Elections'!$D155)</f>
        <v/>
      </c>
      <c r="O189" s="308" t="str">
        <f>IF($M189="","",'Basic Elections'!$B155)</f>
        <v/>
      </c>
      <c r="P189" s="309" t="str">
        <f>IF($M189="","",calculations!D102)</f>
        <v/>
      </c>
      <c r="Q189" s="310" t="str">
        <f>IF($M189="","",calculations!V102)</f>
        <v/>
      </c>
      <c r="R189" s="311" t="str">
        <f>IF($M189="","",'summary lookup and rates'!$C$5)</f>
        <v/>
      </c>
      <c r="S189" s="314" t="str">
        <f>IF($M189="","",calculations!W102)</f>
        <v/>
      </c>
      <c r="T189" s="315" t="str">
        <f>IF($M189="","",'summary lookup and rates'!$C$6)</f>
        <v/>
      </c>
      <c r="U189" s="314" t="str">
        <f>IF($M189="","",calculations!X102)</f>
        <v/>
      </c>
      <c r="V189" s="316" t="str">
        <f t="shared" si="9"/>
        <v/>
      </c>
    </row>
    <row r="190" spans="2:22" x14ac:dyDescent="0.3">
      <c r="B190" s="37"/>
      <c r="G190" s="40"/>
      <c r="H190" s="40"/>
      <c r="I190" s="40"/>
      <c r="J190" s="40"/>
      <c r="K190" s="12"/>
      <c r="L190" s="12"/>
      <c r="M190" s="12"/>
      <c r="N190" s="47"/>
      <c r="O190" s="107"/>
      <c r="P190" s="40"/>
      <c r="Q190" s="40"/>
      <c r="R190" s="40"/>
      <c r="S190" s="40"/>
      <c r="T190" s="40"/>
    </row>
    <row r="191" spans="2:22" ht="15" thickBot="1" x14ac:dyDescent="0.35">
      <c r="B191" s="102" t="s">
        <v>228</v>
      </c>
      <c r="C191" s="73"/>
      <c r="D191" s="73"/>
      <c r="E191" s="125">
        <f>SUM(H140:H189,J140:J189,S140:S189,U140:U189)</f>
        <v>0</v>
      </c>
      <c r="G191" s="40"/>
      <c r="H191" s="40"/>
      <c r="I191" s="40"/>
      <c r="J191" s="40"/>
      <c r="K191" s="12"/>
      <c r="L191" s="12"/>
      <c r="M191" s="12"/>
      <c r="N191" s="40"/>
      <c r="O191" s="40"/>
      <c r="P191" s="40"/>
      <c r="Q191" s="40"/>
      <c r="R191" s="40"/>
      <c r="S191" s="40"/>
      <c r="T191" s="40"/>
    </row>
    <row r="192" spans="2:22" s="37" customFormat="1" ht="15" thickTop="1" x14ac:dyDescent="0.3">
      <c r="B192" s="126"/>
      <c r="F192" s="127"/>
      <c r="G192" s="57"/>
      <c r="H192" s="57"/>
      <c r="I192" s="57"/>
      <c r="J192" s="57"/>
      <c r="K192" s="28"/>
      <c r="L192" s="28"/>
      <c r="M192" s="28"/>
      <c r="N192" s="57"/>
      <c r="O192" s="57"/>
      <c r="P192" s="57"/>
      <c r="Q192" s="57"/>
      <c r="R192" s="57"/>
      <c r="S192" s="57"/>
      <c r="T192" s="57"/>
      <c r="U192" s="108"/>
    </row>
    <row r="193" spans="2:22" x14ac:dyDescent="0.3">
      <c r="B193" s="414" t="s">
        <v>227</v>
      </c>
      <c r="C193" s="415"/>
      <c r="D193" s="415"/>
      <c r="E193" s="45"/>
      <c r="F193" s="45"/>
      <c r="G193" s="45"/>
      <c r="H193" s="105"/>
      <c r="I193" s="105"/>
      <c r="J193" s="205"/>
      <c r="K193" s="293"/>
      <c r="L193" s="29"/>
      <c r="M193" s="29"/>
      <c r="N193" s="51"/>
      <c r="O193" s="51"/>
      <c r="P193" s="51"/>
      <c r="Q193" s="51"/>
      <c r="R193" s="51"/>
      <c r="S193" s="51"/>
      <c r="T193" s="51"/>
    </row>
    <row r="194" spans="2:22" x14ac:dyDescent="0.3">
      <c r="B194" s="60"/>
      <c r="C194" s="40"/>
      <c r="D194" s="40"/>
      <c r="E194" s="40"/>
      <c r="F194" s="40"/>
      <c r="G194" s="40"/>
      <c r="H194" s="40"/>
      <c r="I194" s="40"/>
      <c r="J194" s="40"/>
      <c r="K194" s="12"/>
      <c r="L194" s="12"/>
      <c r="M194" s="12"/>
      <c r="N194" s="40"/>
      <c r="O194" s="40"/>
      <c r="P194" s="40"/>
      <c r="Q194" s="40"/>
      <c r="R194" s="40"/>
      <c r="S194" s="40"/>
      <c r="T194" s="40"/>
    </row>
    <row r="195" spans="2:22" x14ac:dyDescent="0.3">
      <c r="B195" s="60" t="s">
        <v>83</v>
      </c>
      <c r="D195" s="40"/>
      <c r="E195" s="40"/>
      <c r="F195" s="40"/>
      <c r="G195" s="40"/>
      <c r="H195" s="40"/>
      <c r="I195" s="40"/>
      <c r="J195" s="40"/>
      <c r="K195" s="12"/>
      <c r="L195" s="12"/>
      <c r="M195" s="12"/>
      <c r="N195" s="40"/>
      <c r="O195" s="40"/>
      <c r="P195" s="40"/>
      <c r="Q195" s="40"/>
      <c r="R195" s="40"/>
      <c r="S195" s="40"/>
      <c r="T195" s="40"/>
    </row>
    <row r="196" spans="2:22" x14ac:dyDescent="0.3">
      <c r="B196" s="12"/>
      <c r="C196" s="40"/>
      <c r="D196" s="40"/>
      <c r="E196" s="40"/>
      <c r="F196" s="40"/>
      <c r="G196" s="40"/>
      <c r="H196" s="40"/>
      <c r="I196" s="40"/>
      <c r="J196" s="40"/>
      <c r="K196" s="12"/>
      <c r="L196" s="12"/>
      <c r="M196" s="12"/>
      <c r="N196" s="40"/>
      <c r="O196" s="40"/>
      <c r="P196" s="40"/>
      <c r="Q196" s="40"/>
      <c r="R196" s="40"/>
      <c r="S196" s="40"/>
      <c r="T196" s="40"/>
    </row>
    <row r="197" spans="2:22" ht="28.8" x14ac:dyDescent="0.3">
      <c r="B197" s="134" t="s">
        <v>249</v>
      </c>
      <c r="C197" s="72" t="s">
        <v>250</v>
      </c>
      <c r="D197" s="72" t="s">
        <v>54</v>
      </c>
      <c r="E197" s="72" t="s">
        <v>230</v>
      </c>
      <c r="F197" s="72" t="s">
        <v>231</v>
      </c>
      <c r="G197" s="40"/>
      <c r="H197" s="72" t="s">
        <v>249</v>
      </c>
      <c r="I197" s="72" t="s">
        <v>250</v>
      </c>
      <c r="J197" s="72" t="s">
        <v>54</v>
      </c>
      <c r="K197" s="72" t="s">
        <v>230</v>
      </c>
      <c r="L197" s="134" t="s">
        <v>231</v>
      </c>
      <c r="M197" s="37"/>
      <c r="N197" s="37"/>
      <c r="O197" s="37"/>
      <c r="P197" s="37"/>
      <c r="Q197" s="40"/>
      <c r="R197" s="40"/>
      <c r="S197" s="40"/>
      <c r="T197" s="40"/>
      <c r="U197" s="40"/>
      <c r="V197" s="40"/>
    </row>
    <row r="198" spans="2:22" x14ac:dyDescent="0.3">
      <c r="B198" s="317" t="str">
        <f>IF(OR('Basic Elections'!$C$29&lt;&gt;"Yes",'Basic Elections'!$C56=""),"",'Basic Elections'!$C56)</f>
        <v/>
      </c>
      <c r="C198" s="317" t="str">
        <f>IF(OR('Basic Elections'!$C$29&lt;&gt;"Yes",'Basic Elections'!$D56=""),"",'Basic Elections'!$D56)</f>
        <v/>
      </c>
      <c r="D198" s="269" t="str">
        <f>IF($B198="","",calculations!D3)</f>
        <v/>
      </c>
      <c r="E198" s="318" t="str">
        <f>IF($B198="","",'summary lookup and rates'!$C$7)</f>
        <v/>
      </c>
      <c r="F198" s="304" t="str">
        <f>IF($B198="","",calculations!Y3)</f>
        <v/>
      </c>
      <c r="G198" s="303"/>
      <c r="H198" s="297" t="str">
        <f>IF(OR('Basic Elections'!$C$29&lt;&gt;"Yes",'Basic Elections'!$C106=""),"",'Basic Elections'!$C106)</f>
        <v/>
      </c>
      <c r="I198" s="272" t="str">
        <f>IF(OR('Basic Elections'!$C$29&lt;&gt;"Yes",'Basic Elections'!$D106=""),"",'Basic Elections'!$D106)</f>
        <v/>
      </c>
      <c r="J198" s="269" t="str">
        <f>IF($H198="","",calculations!D53)</f>
        <v/>
      </c>
      <c r="K198" s="318" t="str">
        <f>IF($H198="","",'summary lookup and rates'!$C$7)</f>
        <v/>
      </c>
      <c r="L198" s="272" t="str">
        <f>IF($H198="","",calculations!Y53)</f>
        <v/>
      </c>
      <c r="M198" s="37"/>
      <c r="N198" s="37"/>
      <c r="O198" s="37"/>
      <c r="P198" s="37"/>
      <c r="Q198" s="40"/>
      <c r="R198" s="40"/>
      <c r="S198" s="40"/>
      <c r="T198" s="40"/>
      <c r="U198" s="40"/>
      <c r="V198" s="40"/>
    </row>
    <row r="199" spans="2:22" x14ac:dyDescent="0.3">
      <c r="B199" s="319" t="str">
        <f>IF(OR('Basic Elections'!$C$29&lt;&gt;"Yes",'Basic Elections'!$C57=""),"",'Basic Elections'!$C57)</f>
        <v/>
      </c>
      <c r="C199" s="319" t="str">
        <f>IF(OR('Basic Elections'!$C$29&lt;&gt;"Yes",'Basic Elections'!$D57=""),"",'Basic Elections'!$D57)</f>
        <v/>
      </c>
      <c r="D199" s="274" t="str">
        <f>IF($B199="","",calculations!D4)</f>
        <v/>
      </c>
      <c r="E199" s="320" t="str">
        <f>IF($B199="","",'summary lookup and rates'!$C$7)</f>
        <v/>
      </c>
      <c r="F199" s="314" t="str">
        <f>IF($B199="","",calculations!Y4)</f>
        <v/>
      </c>
      <c r="G199" s="303"/>
      <c r="H199" s="308" t="str">
        <f>IF(OR('Basic Elections'!$C$29&lt;&gt;"Yes",'Basic Elections'!$C107=""),"",'Basic Elections'!$C107)</f>
        <v/>
      </c>
      <c r="I199" s="277" t="str">
        <f>IF(OR('Basic Elections'!$C$29&lt;&gt;"Yes",'Basic Elections'!$D107=""),"",'Basic Elections'!$D107)</f>
        <v/>
      </c>
      <c r="J199" s="274" t="str">
        <f>IF($H199="","",calculations!D54)</f>
        <v/>
      </c>
      <c r="K199" s="320" t="str">
        <f>IF($H199="","",'summary lookup and rates'!$C$7)</f>
        <v/>
      </c>
      <c r="L199" s="277" t="str">
        <f>IF($H199="","",calculations!Y54)</f>
        <v/>
      </c>
      <c r="M199" s="37"/>
      <c r="N199" s="37"/>
      <c r="O199" s="37"/>
      <c r="P199" s="37"/>
      <c r="Q199" s="40"/>
      <c r="R199" s="40"/>
      <c r="S199" s="40"/>
      <c r="T199" s="40"/>
      <c r="U199" s="40"/>
      <c r="V199" s="40"/>
    </row>
    <row r="200" spans="2:22" x14ac:dyDescent="0.3">
      <c r="B200" s="317" t="str">
        <f>IF(OR('Basic Elections'!$C$29&lt;&gt;"Yes",'Basic Elections'!$C58=""),"",'Basic Elections'!$C58)</f>
        <v/>
      </c>
      <c r="C200" s="317" t="str">
        <f>IF(OR('Basic Elections'!$C$29&lt;&gt;"Yes",'Basic Elections'!$D58=""),"",'Basic Elections'!$D58)</f>
        <v/>
      </c>
      <c r="D200" s="269" t="str">
        <f>IF($B200="","",calculations!D5)</f>
        <v/>
      </c>
      <c r="E200" s="318" t="str">
        <f>IF($B200="","",'summary lookup and rates'!$C$7)</f>
        <v/>
      </c>
      <c r="F200" s="304" t="str">
        <f>IF($B200="","",calculations!Y5)</f>
        <v/>
      </c>
      <c r="G200" s="303"/>
      <c r="H200" s="297" t="str">
        <f>IF(OR('Basic Elections'!$C$29&lt;&gt;"Yes",'Basic Elections'!$C108=""),"",'Basic Elections'!$C108)</f>
        <v/>
      </c>
      <c r="I200" s="272" t="str">
        <f>IF(OR('Basic Elections'!$C$29&lt;&gt;"Yes",'Basic Elections'!$D108=""),"",'Basic Elections'!$D108)</f>
        <v/>
      </c>
      <c r="J200" s="269" t="str">
        <f>IF($H200="","",calculations!D55)</f>
        <v/>
      </c>
      <c r="K200" s="318" t="str">
        <f>IF($H200="","",'summary lookup and rates'!$C$7)</f>
        <v/>
      </c>
      <c r="L200" s="272" t="str">
        <f>IF($H200="","",calculations!Y55)</f>
        <v/>
      </c>
      <c r="M200" s="37"/>
      <c r="N200" s="37"/>
      <c r="O200" s="37"/>
      <c r="P200" s="37"/>
      <c r="Q200" s="40"/>
      <c r="R200" s="40"/>
      <c r="S200" s="40"/>
      <c r="T200" s="40"/>
      <c r="U200" s="40"/>
      <c r="V200" s="40"/>
    </row>
    <row r="201" spans="2:22" x14ac:dyDescent="0.3">
      <c r="B201" s="319" t="str">
        <f>IF(OR('Basic Elections'!$C$29&lt;&gt;"Yes",'Basic Elections'!$C59=""),"",'Basic Elections'!$C59)</f>
        <v/>
      </c>
      <c r="C201" s="319" t="str">
        <f>IF(OR('Basic Elections'!$C$29&lt;&gt;"Yes",'Basic Elections'!$D59=""),"",'Basic Elections'!$D59)</f>
        <v/>
      </c>
      <c r="D201" s="274" t="str">
        <f>IF($B201="","",calculations!D6)</f>
        <v/>
      </c>
      <c r="E201" s="320" t="str">
        <f>IF($B201="","",'summary lookup and rates'!$C$7)</f>
        <v/>
      </c>
      <c r="F201" s="314" t="str">
        <f>IF($B201="","",calculations!Y6)</f>
        <v/>
      </c>
      <c r="G201" s="303"/>
      <c r="H201" s="308" t="str">
        <f>IF(OR('Basic Elections'!$C$29&lt;&gt;"Yes",'Basic Elections'!$C109=""),"",'Basic Elections'!$C109)</f>
        <v/>
      </c>
      <c r="I201" s="277" t="str">
        <f>IF(OR('Basic Elections'!$C$29&lt;&gt;"Yes",'Basic Elections'!$D109=""),"",'Basic Elections'!$D109)</f>
        <v/>
      </c>
      <c r="J201" s="274" t="str">
        <f>IF($H201="","",calculations!D56)</f>
        <v/>
      </c>
      <c r="K201" s="320" t="str">
        <f>IF($H201="","",'summary lookup and rates'!$C$7)</f>
        <v/>
      </c>
      <c r="L201" s="277" t="str">
        <f>IF($H201="","",calculations!Y56)</f>
        <v/>
      </c>
      <c r="M201" s="37"/>
      <c r="N201" s="37"/>
      <c r="O201" s="37"/>
      <c r="P201" s="37"/>
      <c r="Q201" s="40"/>
      <c r="R201" s="40"/>
      <c r="S201" s="40"/>
      <c r="T201" s="40"/>
      <c r="U201" s="40"/>
      <c r="V201" s="40"/>
    </row>
    <row r="202" spans="2:22" x14ac:dyDescent="0.3">
      <c r="B202" s="317" t="str">
        <f>IF(OR('Basic Elections'!$C$29&lt;&gt;"Yes",'Basic Elections'!$C60=""),"",'Basic Elections'!$C60)</f>
        <v/>
      </c>
      <c r="C202" s="317" t="str">
        <f>IF(OR('Basic Elections'!$C$29&lt;&gt;"Yes",'Basic Elections'!$D60=""),"",'Basic Elections'!$D60)</f>
        <v/>
      </c>
      <c r="D202" s="269" t="str">
        <f>IF($B202="","",calculations!D7)</f>
        <v/>
      </c>
      <c r="E202" s="318" t="str">
        <f>IF($B202="","",'summary lookup and rates'!$C$7)</f>
        <v/>
      </c>
      <c r="F202" s="304" t="str">
        <f>IF($B202="","",calculations!Y7)</f>
        <v/>
      </c>
      <c r="G202" s="303"/>
      <c r="H202" s="297" t="str">
        <f>IF(OR('Basic Elections'!$C$29&lt;&gt;"Yes",'Basic Elections'!$C110=""),"",'Basic Elections'!$C110)</f>
        <v/>
      </c>
      <c r="I202" s="272" t="str">
        <f>IF(OR('Basic Elections'!$C$29&lt;&gt;"Yes",'Basic Elections'!$D110=""),"",'Basic Elections'!$D110)</f>
        <v/>
      </c>
      <c r="J202" s="269" t="str">
        <f>IF($H202="","",calculations!D57)</f>
        <v/>
      </c>
      <c r="K202" s="318" t="str">
        <f>IF($H202="","",'summary lookup and rates'!$C$7)</f>
        <v/>
      </c>
      <c r="L202" s="272" t="str">
        <f>IF($H202="","",calculations!Y57)</f>
        <v/>
      </c>
      <c r="M202" s="37"/>
      <c r="N202" s="37"/>
      <c r="O202" s="37"/>
      <c r="P202" s="37"/>
      <c r="Q202" s="40"/>
      <c r="R202" s="40"/>
      <c r="S202" s="40"/>
      <c r="T202" s="40"/>
      <c r="U202" s="40"/>
      <c r="V202" s="40"/>
    </row>
    <row r="203" spans="2:22" x14ac:dyDescent="0.3">
      <c r="B203" s="319" t="str">
        <f>IF(OR('Basic Elections'!$C$29&lt;&gt;"Yes",'Basic Elections'!$C61=""),"",'Basic Elections'!$C61)</f>
        <v/>
      </c>
      <c r="C203" s="319" t="str">
        <f>IF(OR('Basic Elections'!$C$29&lt;&gt;"Yes",'Basic Elections'!$D61=""),"",'Basic Elections'!$D61)</f>
        <v/>
      </c>
      <c r="D203" s="274" t="str">
        <f>IF($B203="","",calculations!D8)</f>
        <v/>
      </c>
      <c r="E203" s="320" t="str">
        <f>IF($B203="","",'summary lookup and rates'!$C$7)</f>
        <v/>
      </c>
      <c r="F203" s="314" t="str">
        <f>IF($B203="","",calculations!Y8)</f>
        <v/>
      </c>
      <c r="G203" s="303"/>
      <c r="H203" s="308" t="str">
        <f>IF(OR('Basic Elections'!$C$29&lt;&gt;"Yes",'Basic Elections'!$C111=""),"",'Basic Elections'!$C111)</f>
        <v/>
      </c>
      <c r="I203" s="277" t="str">
        <f>IF(OR('Basic Elections'!$C$29&lt;&gt;"Yes",'Basic Elections'!$D111=""),"",'Basic Elections'!$D111)</f>
        <v/>
      </c>
      <c r="J203" s="274" t="str">
        <f>IF($H203="","",calculations!D58)</f>
        <v/>
      </c>
      <c r="K203" s="320" t="str">
        <f>IF($H203="","",'summary lookup and rates'!$C$7)</f>
        <v/>
      </c>
      <c r="L203" s="277" t="str">
        <f>IF($H203="","",calculations!Y58)</f>
        <v/>
      </c>
      <c r="M203" s="37"/>
      <c r="N203" s="37"/>
      <c r="O203" s="37"/>
      <c r="P203" s="37"/>
      <c r="Q203" s="40"/>
      <c r="R203" s="40"/>
      <c r="S203" s="40"/>
      <c r="T203" s="40"/>
      <c r="U203" s="40"/>
      <c r="V203" s="40"/>
    </row>
    <row r="204" spans="2:22" x14ac:dyDescent="0.3">
      <c r="B204" s="317" t="str">
        <f>IF(OR('Basic Elections'!$C$29&lt;&gt;"Yes",'Basic Elections'!$C62=""),"",'Basic Elections'!$C62)</f>
        <v/>
      </c>
      <c r="C204" s="317" t="str">
        <f>IF(OR('Basic Elections'!$C$29&lt;&gt;"Yes",'Basic Elections'!$D62=""),"",'Basic Elections'!$D62)</f>
        <v/>
      </c>
      <c r="D204" s="269" t="str">
        <f>IF($B204="","",calculations!D9)</f>
        <v/>
      </c>
      <c r="E204" s="318" t="str">
        <f>IF($B204="","",'summary lookup and rates'!$C$7)</f>
        <v/>
      </c>
      <c r="F204" s="304" t="str">
        <f>IF($B204="","",calculations!Y9)</f>
        <v/>
      </c>
      <c r="G204" s="303"/>
      <c r="H204" s="297" t="str">
        <f>IF(OR('Basic Elections'!$C$29&lt;&gt;"Yes",'Basic Elections'!$C112=""),"",'Basic Elections'!$C112)</f>
        <v/>
      </c>
      <c r="I204" s="272" t="str">
        <f>IF(OR('Basic Elections'!$C$29&lt;&gt;"Yes",'Basic Elections'!$D112=""),"",'Basic Elections'!$D112)</f>
        <v/>
      </c>
      <c r="J204" s="269" t="str">
        <f>IF($H204="","",calculations!D59)</f>
        <v/>
      </c>
      <c r="K204" s="318" t="str">
        <f>IF($H204="","",'summary lookup and rates'!$C$7)</f>
        <v/>
      </c>
      <c r="L204" s="272" t="str">
        <f>IF($H204="","",calculations!Y59)</f>
        <v/>
      </c>
      <c r="M204" s="37"/>
      <c r="N204" s="37"/>
      <c r="O204" s="37"/>
      <c r="P204" s="37"/>
      <c r="Q204" s="40"/>
      <c r="R204" s="40"/>
      <c r="S204" s="40"/>
      <c r="T204" s="40"/>
      <c r="U204" s="40"/>
      <c r="V204" s="40"/>
    </row>
    <row r="205" spans="2:22" x14ac:dyDescent="0.3">
      <c r="B205" s="319" t="str">
        <f>IF(OR('Basic Elections'!$C$29&lt;&gt;"Yes",'Basic Elections'!$C63=""),"",'Basic Elections'!$C63)</f>
        <v/>
      </c>
      <c r="C205" s="319" t="str">
        <f>IF(OR('Basic Elections'!$C$29&lt;&gt;"Yes",'Basic Elections'!$D63=""),"",'Basic Elections'!$D63)</f>
        <v/>
      </c>
      <c r="D205" s="274" t="str">
        <f>IF($B205="","",calculations!D10)</f>
        <v/>
      </c>
      <c r="E205" s="320" t="str">
        <f>IF($B205="","",'summary lookup and rates'!$C$7)</f>
        <v/>
      </c>
      <c r="F205" s="314" t="str">
        <f>IF($B205="","",calculations!Y10)</f>
        <v/>
      </c>
      <c r="G205" s="303"/>
      <c r="H205" s="308" t="str">
        <f>IF(OR('Basic Elections'!$C$29&lt;&gt;"Yes",'Basic Elections'!$C113=""),"",'Basic Elections'!$C113)</f>
        <v/>
      </c>
      <c r="I205" s="277" t="str">
        <f>IF(OR('Basic Elections'!$C$29&lt;&gt;"Yes",'Basic Elections'!$D113=""),"",'Basic Elections'!$D113)</f>
        <v/>
      </c>
      <c r="J205" s="274" t="str">
        <f>IF($H205="","",calculations!D60)</f>
        <v/>
      </c>
      <c r="K205" s="320" t="str">
        <f>IF($H205="","",'summary lookup and rates'!$C$7)</f>
        <v/>
      </c>
      <c r="L205" s="277" t="str">
        <f>IF($H205="","",calculations!Y60)</f>
        <v/>
      </c>
      <c r="M205" s="37"/>
      <c r="N205" s="37"/>
      <c r="O205" s="37"/>
      <c r="P205" s="37"/>
      <c r="Q205" s="40"/>
      <c r="R205" s="40"/>
      <c r="S205" s="40"/>
      <c r="T205" s="40"/>
      <c r="U205" s="40"/>
      <c r="V205" s="40"/>
    </row>
    <row r="206" spans="2:22" x14ac:dyDescent="0.3">
      <c r="B206" s="317" t="str">
        <f>IF(OR('Basic Elections'!$C$29&lt;&gt;"Yes",'Basic Elections'!$C64=""),"",'Basic Elections'!$C64)</f>
        <v/>
      </c>
      <c r="C206" s="317" t="str">
        <f>IF(OR('Basic Elections'!$C$29&lt;&gt;"Yes",'Basic Elections'!$D64=""),"",'Basic Elections'!$D64)</f>
        <v/>
      </c>
      <c r="D206" s="269" t="str">
        <f>IF($B206="","",calculations!D11)</f>
        <v/>
      </c>
      <c r="E206" s="318" t="str">
        <f>IF($B206="","",'summary lookup and rates'!$C$7)</f>
        <v/>
      </c>
      <c r="F206" s="304" t="str">
        <f>IF($B206="","",calculations!Y11)</f>
        <v/>
      </c>
      <c r="G206" s="303"/>
      <c r="H206" s="297" t="str">
        <f>IF(OR('Basic Elections'!$C$29&lt;&gt;"Yes",'Basic Elections'!$C114=""),"",'Basic Elections'!$C114)</f>
        <v/>
      </c>
      <c r="I206" s="272" t="str">
        <f>IF(OR('Basic Elections'!$C$29&lt;&gt;"Yes",'Basic Elections'!$D114=""),"",'Basic Elections'!$D114)</f>
        <v/>
      </c>
      <c r="J206" s="269" t="str">
        <f>IF($H206="","",calculations!D61)</f>
        <v/>
      </c>
      <c r="K206" s="318" t="str">
        <f>IF($H206="","",'summary lookup and rates'!$C$7)</f>
        <v/>
      </c>
      <c r="L206" s="272" t="str">
        <f>IF($H206="","",calculations!Y61)</f>
        <v/>
      </c>
      <c r="M206" s="37"/>
      <c r="N206" s="37"/>
      <c r="O206" s="37"/>
      <c r="P206" s="37"/>
      <c r="Q206" s="40"/>
      <c r="R206" s="40"/>
      <c r="S206" s="40"/>
      <c r="T206" s="40"/>
      <c r="U206" s="40"/>
      <c r="V206" s="40"/>
    </row>
    <row r="207" spans="2:22" x14ac:dyDescent="0.3">
      <c r="B207" s="319" t="str">
        <f>IF(OR('Basic Elections'!$C$29&lt;&gt;"Yes",'Basic Elections'!$C65=""),"",'Basic Elections'!$C65)</f>
        <v/>
      </c>
      <c r="C207" s="319" t="str">
        <f>IF(OR('Basic Elections'!$C$29&lt;&gt;"Yes",'Basic Elections'!$D65=""),"",'Basic Elections'!$D65)</f>
        <v/>
      </c>
      <c r="D207" s="274" t="str">
        <f>IF($B207="","",calculations!D12)</f>
        <v/>
      </c>
      <c r="E207" s="320" t="str">
        <f>IF($B207="","",'summary lookup and rates'!$C$7)</f>
        <v/>
      </c>
      <c r="F207" s="314" t="str">
        <f>IF($B207="","",calculations!Y12)</f>
        <v/>
      </c>
      <c r="G207" s="303"/>
      <c r="H207" s="308" t="str">
        <f>IF(OR('Basic Elections'!$C$29&lt;&gt;"Yes",'Basic Elections'!$C115=""),"",'Basic Elections'!$C115)</f>
        <v/>
      </c>
      <c r="I207" s="277" t="str">
        <f>IF(OR('Basic Elections'!$C$29&lt;&gt;"Yes",'Basic Elections'!$D115=""),"",'Basic Elections'!$D115)</f>
        <v/>
      </c>
      <c r="J207" s="274" t="str">
        <f>IF($H207="","",calculations!D62)</f>
        <v/>
      </c>
      <c r="K207" s="320" t="str">
        <f>IF($H207="","",'summary lookup and rates'!$C$7)</f>
        <v/>
      </c>
      <c r="L207" s="277" t="str">
        <f>IF($H207="","",calculations!Y62)</f>
        <v/>
      </c>
      <c r="M207" s="37"/>
      <c r="N207" s="37"/>
      <c r="O207" s="37"/>
      <c r="P207" s="37"/>
      <c r="Q207" s="40"/>
      <c r="R207" s="40"/>
      <c r="S207" s="40"/>
      <c r="T207" s="40"/>
      <c r="U207" s="40"/>
      <c r="V207" s="40"/>
    </row>
    <row r="208" spans="2:22" x14ac:dyDescent="0.3">
      <c r="B208" s="317" t="str">
        <f>IF(OR('Basic Elections'!$C$29&lt;&gt;"Yes",'Basic Elections'!$C66=""),"",'Basic Elections'!$C66)</f>
        <v/>
      </c>
      <c r="C208" s="317" t="str">
        <f>IF(OR('Basic Elections'!$C$29&lt;&gt;"Yes",'Basic Elections'!$D66=""),"",'Basic Elections'!$D66)</f>
        <v/>
      </c>
      <c r="D208" s="269" t="str">
        <f>IF($B208="","",calculations!D13)</f>
        <v/>
      </c>
      <c r="E208" s="318" t="str">
        <f>IF($B208="","",'summary lookup and rates'!$C$7)</f>
        <v/>
      </c>
      <c r="F208" s="304" t="str">
        <f>IF($B208="","",calculations!Y13)</f>
        <v/>
      </c>
      <c r="G208" s="303"/>
      <c r="H208" s="297" t="str">
        <f>IF(OR('Basic Elections'!$C$29&lt;&gt;"Yes",'Basic Elections'!$C116=""),"",'Basic Elections'!$C116)</f>
        <v/>
      </c>
      <c r="I208" s="272" t="str">
        <f>IF(OR('Basic Elections'!$C$29&lt;&gt;"Yes",'Basic Elections'!$D116=""),"",'Basic Elections'!$D116)</f>
        <v/>
      </c>
      <c r="J208" s="269" t="str">
        <f>IF($H208="","",calculations!D63)</f>
        <v/>
      </c>
      <c r="K208" s="318" t="str">
        <f>IF($H208="","",'summary lookup and rates'!$C$7)</f>
        <v/>
      </c>
      <c r="L208" s="272" t="str">
        <f>IF($H208="","",calculations!Y63)</f>
        <v/>
      </c>
      <c r="M208" s="37"/>
      <c r="N208" s="37"/>
      <c r="O208" s="37"/>
      <c r="P208" s="37"/>
      <c r="Q208" s="40"/>
      <c r="R208" s="40"/>
      <c r="S208" s="40"/>
      <c r="T208" s="40"/>
      <c r="U208" s="40"/>
      <c r="V208" s="40"/>
    </row>
    <row r="209" spans="2:22" x14ac:dyDescent="0.3">
      <c r="B209" s="319" t="str">
        <f>IF(OR('Basic Elections'!$C$29&lt;&gt;"Yes",'Basic Elections'!$C67=""),"",'Basic Elections'!$C67)</f>
        <v/>
      </c>
      <c r="C209" s="319" t="str">
        <f>IF(OR('Basic Elections'!$C$29&lt;&gt;"Yes",'Basic Elections'!$D67=""),"",'Basic Elections'!$D67)</f>
        <v/>
      </c>
      <c r="D209" s="274" t="str">
        <f>IF($B209="","",calculations!D14)</f>
        <v/>
      </c>
      <c r="E209" s="320" t="str">
        <f>IF($B209="","",'summary lookup and rates'!$C$7)</f>
        <v/>
      </c>
      <c r="F209" s="314" t="str">
        <f>IF($B209="","",calculations!Y14)</f>
        <v/>
      </c>
      <c r="G209" s="303"/>
      <c r="H209" s="308" t="str">
        <f>IF(OR('Basic Elections'!$C$29&lt;&gt;"Yes",'Basic Elections'!$C117=""),"",'Basic Elections'!$C117)</f>
        <v/>
      </c>
      <c r="I209" s="277" t="str">
        <f>IF(OR('Basic Elections'!$C$29&lt;&gt;"Yes",'Basic Elections'!$D117=""),"",'Basic Elections'!$D117)</f>
        <v/>
      </c>
      <c r="J209" s="274" t="str">
        <f>IF($H209="","",calculations!D64)</f>
        <v/>
      </c>
      <c r="K209" s="320" t="str">
        <f>IF($H209="","",'summary lookup and rates'!$C$7)</f>
        <v/>
      </c>
      <c r="L209" s="277" t="str">
        <f>IF($H209="","",calculations!Y64)</f>
        <v/>
      </c>
      <c r="M209" s="37"/>
      <c r="N209" s="37"/>
      <c r="O209" s="37"/>
      <c r="P209" s="37"/>
      <c r="Q209" s="40"/>
      <c r="R209" s="40"/>
      <c r="S209" s="40"/>
      <c r="T209" s="40"/>
      <c r="U209" s="40"/>
      <c r="V209" s="40"/>
    </row>
    <row r="210" spans="2:22" x14ac:dyDescent="0.3">
      <c r="B210" s="317" t="str">
        <f>IF(OR('Basic Elections'!$C$29&lt;&gt;"Yes",'Basic Elections'!$C68=""),"",'Basic Elections'!$C68)</f>
        <v/>
      </c>
      <c r="C210" s="317" t="str">
        <f>IF(OR('Basic Elections'!$C$29&lt;&gt;"Yes",'Basic Elections'!$D68=""),"",'Basic Elections'!$D68)</f>
        <v/>
      </c>
      <c r="D210" s="269" t="str">
        <f>IF($B210="","",calculations!D15)</f>
        <v/>
      </c>
      <c r="E210" s="318" t="str">
        <f>IF($B210="","",'summary lookup and rates'!$C$7)</f>
        <v/>
      </c>
      <c r="F210" s="304" t="str">
        <f>IF($B210="","",calculations!Y15)</f>
        <v/>
      </c>
      <c r="G210" s="303"/>
      <c r="H210" s="297" t="str">
        <f>IF(OR('Basic Elections'!$C$29&lt;&gt;"Yes",'Basic Elections'!$C118=""),"",'Basic Elections'!$C118)</f>
        <v/>
      </c>
      <c r="I210" s="272" t="str">
        <f>IF(OR('Basic Elections'!$C$29&lt;&gt;"Yes",'Basic Elections'!$D118=""),"",'Basic Elections'!$D118)</f>
        <v/>
      </c>
      <c r="J210" s="269" t="str">
        <f>IF($H210="","",calculations!D65)</f>
        <v/>
      </c>
      <c r="K210" s="318" t="str">
        <f>IF($H210="","",'summary lookup and rates'!$C$7)</f>
        <v/>
      </c>
      <c r="L210" s="272" t="str">
        <f>IF($H210="","",calculations!Y65)</f>
        <v/>
      </c>
      <c r="M210" s="37"/>
      <c r="N210" s="37"/>
      <c r="O210" s="37"/>
      <c r="P210" s="37"/>
      <c r="Q210" s="40"/>
      <c r="R210" s="40"/>
      <c r="S210" s="40"/>
      <c r="T210" s="40"/>
      <c r="U210" s="40"/>
      <c r="V210" s="40"/>
    </row>
    <row r="211" spans="2:22" x14ac:dyDescent="0.3">
      <c r="B211" s="319" t="str">
        <f>IF(OR('Basic Elections'!$C$29&lt;&gt;"Yes",'Basic Elections'!$C69=""),"",'Basic Elections'!$C69)</f>
        <v/>
      </c>
      <c r="C211" s="319" t="str">
        <f>IF(OR('Basic Elections'!$C$29&lt;&gt;"Yes",'Basic Elections'!$D69=""),"",'Basic Elections'!$D69)</f>
        <v/>
      </c>
      <c r="D211" s="274" t="str">
        <f>IF($B211="","",calculations!D16)</f>
        <v/>
      </c>
      <c r="E211" s="320" t="str">
        <f>IF($B211="","",'summary lookup and rates'!$C$7)</f>
        <v/>
      </c>
      <c r="F211" s="314" t="str">
        <f>IF($B211="","",calculations!Y16)</f>
        <v/>
      </c>
      <c r="G211" s="303"/>
      <c r="H211" s="308" t="str">
        <f>IF(OR('Basic Elections'!$C$29&lt;&gt;"Yes",'Basic Elections'!$C119=""),"",'Basic Elections'!$C119)</f>
        <v/>
      </c>
      <c r="I211" s="277" t="str">
        <f>IF(OR('Basic Elections'!$C$29&lt;&gt;"Yes",'Basic Elections'!$D119=""),"",'Basic Elections'!$D119)</f>
        <v/>
      </c>
      <c r="J211" s="274" t="str">
        <f>IF($H211="","",calculations!D66)</f>
        <v/>
      </c>
      <c r="K211" s="320" t="str">
        <f>IF($H211="","",'summary lookup and rates'!$C$7)</f>
        <v/>
      </c>
      <c r="L211" s="277" t="str">
        <f>IF($H211="","",calculations!Y66)</f>
        <v/>
      </c>
      <c r="M211" s="37"/>
      <c r="N211" s="37"/>
      <c r="O211" s="37"/>
      <c r="P211" s="37"/>
      <c r="Q211" s="40"/>
      <c r="R211" s="40"/>
      <c r="S211" s="40"/>
      <c r="T211" s="40"/>
      <c r="U211" s="40"/>
      <c r="V211" s="40"/>
    </row>
    <row r="212" spans="2:22" x14ac:dyDescent="0.3">
      <c r="B212" s="317" t="str">
        <f>IF(OR('Basic Elections'!$C$29&lt;&gt;"Yes",'Basic Elections'!$C70=""),"",'Basic Elections'!$C70)</f>
        <v/>
      </c>
      <c r="C212" s="317" t="str">
        <f>IF(OR('Basic Elections'!$C$29&lt;&gt;"Yes",'Basic Elections'!$D70=""),"",'Basic Elections'!$D70)</f>
        <v/>
      </c>
      <c r="D212" s="269" t="str">
        <f>IF($B212="","",calculations!D17)</f>
        <v/>
      </c>
      <c r="E212" s="318" t="str">
        <f>IF($B212="","",'summary lookup and rates'!$C$7)</f>
        <v/>
      </c>
      <c r="F212" s="304" t="str">
        <f>IF($B212="","",calculations!Y17)</f>
        <v/>
      </c>
      <c r="G212" s="303"/>
      <c r="H212" s="297" t="str">
        <f>IF(OR('Basic Elections'!$C$29&lt;&gt;"Yes",'Basic Elections'!$C120=""),"",'Basic Elections'!$C120)</f>
        <v/>
      </c>
      <c r="I212" s="272" t="str">
        <f>IF(OR('Basic Elections'!$C$29&lt;&gt;"Yes",'Basic Elections'!$D120=""),"",'Basic Elections'!$D120)</f>
        <v/>
      </c>
      <c r="J212" s="269" t="str">
        <f>IF($H212="","",calculations!D67)</f>
        <v/>
      </c>
      <c r="K212" s="318" t="str">
        <f>IF($H212="","",'summary lookup and rates'!$C$7)</f>
        <v/>
      </c>
      <c r="L212" s="272" t="str">
        <f>IF($H212="","",calculations!Y67)</f>
        <v/>
      </c>
      <c r="M212" s="37"/>
      <c r="N212" s="37"/>
      <c r="O212" s="37"/>
      <c r="P212" s="37"/>
      <c r="Q212" s="40"/>
      <c r="R212" s="40"/>
      <c r="S212" s="40"/>
      <c r="T212" s="40"/>
      <c r="U212" s="40"/>
      <c r="V212" s="40"/>
    </row>
    <row r="213" spans="2:22" x14ac:dyDescent="0.3">
      <c r="B213" s="319" t="str">
        <f>IF(OR('Basic Elections'!$C$29&lt;&gt;"Yes",'Basic Elections'!$C71=""),"",'Basic Elections'!$C71)</f>
        <v/>
      </c>
      <c r="C213" s="319" t="str">
        <f>IF(OR('Basic Elections'!$C$29&lt;&gt;"Yes",'Basic Elections'!$D71=""),"",'Basic Elections'!$D71)</f>
        <v/>
      </c>
      <c r="D213" s="274" t="str">
        <f>IF($B213="","",calculations!D18)</f>
        <v/>
      </c>
      <c r="E213" s="320" t="str">
        <f>IF($B213="","",'summary lookup and rates'!$C$7)</f>
        <v/>
      </c>
      <c r="F213" s="314" t="str">
        <f>IF($B213="","",calculations!Y18)</f>
        <v/>
      </c>
      <c r="G213" s="303"/>
      <c r="H213" s="308" t="str">
        <f>IF(OR('Basic Elections'!$C$29&lt;&gt;"Yes",'Basic Elections'!$C121=""),"",'Basic Elections'!$C121)</f>
        <v/>
      </c>
      <c r="I213" s="277" t="str">
        <f>IF(OR('Basic Elections'!$C$29&lt;&gt;"Yes",'Basic Elections'!$D121=""),"",'Basic Elections'!$D121)</f>
        <v/>
      </c>
      <c r="J213" s="274" t="str">
        <f>IF($H213="","",calculations!D68)</f>
        <v/>
      </c>
      <c r="K213" s="320" t="str">
        <f>IF($H213="","",'summary lookup and rates'!$C$7)</f>
        <v/>
      </c>
      <c r="L213" s="277" t="str">
        <f>IF($H213="","",calculations!Y68)</f>
        <v/>
      </c>
      <c r="M213" s="37"/>
      <c r="N213" s="37"/>
      <c r="O213" s="37"/>
      <c r="P213" s="37"/>
      <c r="Q213" s="40"/>
      <c r="R213" s="40"/>
      <c r="S213" s="40"/>
      <c r="T213" s="40"/>
      <c r="U213" s="40"/>
      <c r="V213" s="40"/>
    </row>
    <row r="214" spans="2:22" x14ac:dyDescent="0.3">
      <c r="B214" s="317" t="str">
        <f>IF(OR('Basic Elections'!$C$29&lt;&gt;"Yes",'Basic Elections'!$C72=""),"",'Basic Elections'!$C72)</f>
        <v/>
      </c>
      <c r="C214" s="317" t="str">
        <f>IF(OR('Basic Elections'!$C$29&lt;&gt;"Yes",'Basic Elections'!$D72=""),"",'Basic Elections'!$D72)</f>
        <v/>
      </c>
      <c r="D214" s="269" t="str">
        <f>IF($B214="","",calculations!D19)</f>
        <v/>
      </c>
      <c r="E214" s="318" t="str">
        <f>IF($B214="","",'summary lookup and rates'!$C$7)</f>
        <v/>
      </c>
      <c r="F214" s="304" t="str">
        <f>IF($B214="","",calculations!Y19)</f>
        <v/>
      </c>
      <c r="G214" s="303"/>
      <c r="H214" s="297" t="str">
        <f>IF(OR('Basic Elections'!$C$29&lt;&gt;"Yes",'Basic Elections'!$C122=""),"",'Basic Elections'!$C122)</f>
        <v/>
      </c>
      <c r="I214" s="272" t="str">
        <f>IF(OR('Basic Elections'!$C$29&lt;&gt;"Yes",'Basic Elections'!$D122=""),"",'Basic Elections'!$D122)</f>
        <v/>
      </c>
      <c r="J214" s="269" t="str">
        <f>IF($H214="","",calculations!D69)</f>
        <v/>
      </c>
      <c r="K214" s="318" t="str">
        <f>IF($H214="","",'summary lookup and rates'!$C$7)</f>
        <v/>
      </c>
      <c r="L214" s="272" t="str">
        <f>IF($H214="","",calculations!Y69)</f>
        <v/>
      </c>
      <c r="M214" s="37"/>
      <c r="N214" s="37"/>
      <c r="O214" s="37"/>
      <c r="P214" s="37"/>
      <c r="Q214" s="40"/>
      <c r="R214" s="40"/>
      <c r="S214" s="40"/>
      <c r="T214" s="40"/>
      <c r="U214" s="40"/>
      <c r="V214" s="40"/>
    </row>
    <row r="215" spans="2:22" x14ac:dyDescent="0.3">
      <c r="B215" s="319" t="str">
        <f>IF(OR('Basic Elections'!$C$29&lt;&gt;"Yes",'Basic Elections'!$C73=""),"",'Basic Elections'!$C73)</f>
        <v/>
      </c>
      <c r="C215" s="319" t="str">
        <f>IF(OR('Basic Elections'!$C$29&lt;&gt;"Yes",'Basic Elections'!$D73=""),"",'Basic Elections'!$D73)</f>
        <v/>
      </c>
      <c r="D215" s="274" t="str">
        <f>IF($B215="","",calculations!D20)</f>
        <v/>
      </c>
      <c r="E215" s="320" t="str">
        <f>IF($B215="","",'summary lookup and rates'!$C$7)</f>
        <v/>
      </c>
      <c r="F215" s="314" t="str">
        <f>IF($B215="","",calculations!Y20)</f>
        <v/>
      </c>
      <c r="G215" s="303"/>
      <c r="H215" s="308" t="str">
        <f>IF(OR('Basic Elections'!$C$29&lt;&gt;"Yes",'Basic Elections'!$C123=""),"",'Basic Elections'!$C123)</f>
        <v/>
      </c>
      <c r="I215" s="277" t="str">
        <f>IF(OR('Basic Elections'!$C$29&lt;&gt;"Yes",'Basic Elections'!$D123=""),"",'Basic Elections'!$D123)</f>
        <v/>
      </c>
      <c r="J215" s="274" t="str">
        <f>IF($H215="","",calculations!D70)</f>
        <v/>
      </c>
      <c r="K215" s="320" t="str">
        <f>IF($H215="","",'summary lookup and rates'!$C$7)</f>
        <v/>
      </c>
      <c r="L215" s="277" t="str">
        <f>IF($H215="","",calculations!Y70)</f>
        <v/>
      </c>
      <c r="M215" s="37"/>
      <c r="N215" s="37"/>
      <c r="O215" s="37"/>
      <c r="P215" s="37"/>
      <c r="Q215" s="40"/>
      <c r="R215" s="40"/>
      <c r="S215" s="40"/>
      <c r="T215" s="40"/>
      <c r="U215" s="40"/>
      <c r="V215" s="40"/>
    </row>
    <row r="216" spans="2:22" x14ac:dyDescent="0.3">
      <c r="B216" s="317" t="str">
        <f>IF(OR('Basic Elections'!$C$29&lt;&gt;"Yes",'Basic Elections'!$C74=""),"",'Basic Elections'!$C74)</f>
        <v/>
      </c>
      <c r="C216" s="317" t="str">
        <f>IF(OR('Basic Elections'!$C$29&lt;&gt;"Yes",'Basic Elections'!$D74=""),"",'Basic Elections'!$D74)</f>
        <v/>
      </c>
      <c r="D216" s="269" t="str">
        <f>IF($B216="","",calculations!D21)</f>
        <v/>
      </c>
      <c r="E216" s="318" t="str">
        <f>IF($B216="","",'summary lookup and rates'!$C$7)</f>
        <v/>
      </c>
      <c r="F216" s="304" t="str">
        <f>IF($B216="","",calculations!Y21)</f>
        <v/>
      </c>
      <c r="G216" s="303"/>
      <c r="H216" s="297" t="str">
        <f>IF(OR('Basic Elections'!$C$29&lt;&gt;"Yes",'Basic Elections'!$C124=""),"",'Basic Elections'!$C124)</f>
        <v/>
      </c>
      <c r="I216" s="272" t="str">
        <f>IF(OR('Basic Elections'!$C$29&lt;&gt;"Yes",'Basic Elections'!$D124=""),"",'Basic Elections'!$D124)</f>
        <v/>
      </c>
      <c r="J216" s="269" t="str">
        <f>IF($H216="","",calculations!D71)</f>
        <v/>
      </c>
      <c r="K216" s="318" t="str">
        <f>IF($H216="","",'summary lookup and rates'!$C$7)</f>
        <v/>
      </c>
      <c r="L216" s="272" t="str">
        <f>IF($H216="","",calculations!Y71)</f>
        <v/>
      </c>
      <c r="M216" s="37"/>
      <c r="N216" s="37"/>
      <c r="O216" s="37"/>
      <c r="P216" s="37"/>
      <c r="Q216" s="40"/>
      <c r="R216" s="40"/>
      <c r="S216" s="40"/>
      <c r="T216" s="40"/>
      <c r="U216" s="40"/>
      <c r="V216" s="40"/>
    </row>
    <row r="217" spans="2:22" x14ac:dyDescent="0.3">
      <c r="B217" s="319" t="str">
        <f>IF(OR('Basic Elections'!$C$29&lt;&gt;"Yes",'Basic Elections'!$C75=""),"",'Basic Elections'!$C75)</f>
        <v/>
      </c>
      <c r="C217" s="319" t="str">
        <f>IF(OR('Basic Elections'!$C$29&lt;&gt;"Yes",'Basic Elections'!$D75=""),"",'Basic Elections'!$D75)</f>
        <v/>
      </c>
      <c r="D217" s="274" t="str">
        <f>IF($B217="","",calculations!D22)</f>
        <v/>
      </c>
      <c r="E217" s="320" t="str">
        <f>IF($B217="","",'summary lookup and rates'!$C$7)</f>
        <v/>
      </c>
      <c r="F217" s="314" t="str">
        <f>IF($B217="","",calculations!Y22)</f>
        <v/>
      </c>
      <c r="G217" s="303"/>
      <c r="H217" s="308" t="str">
        <f>IF(OR('Basic Elections'!$C$29&lt;&gt;"Yes",'Basic Elections'!$C125=""),"",'Basic Elections'!$C125)</f>
        <v/>
      </c>
      <c r="I217" s="277" t="str">
        <f>IF(OR('Basic Elections'!$C$29&lt;&gt;"Yes",'Basic Elections'!$D125=""),"",'Basic Elections'!$D125)</f>
        <v/>
      </c>
      <c r="J217" s="274" t="str">
        <f>IF($H217="","",calculations!D72)</f>
        <v/>
      </c>
      <c r="K217" s="320" t="str">
        <f>IF($H217="","",'summary lookup and rates'!$C$7)</f>
        <v/>
      </c>
      <c r="L217" s="277" t="str">
        <f>IF($H217="","",calculations!Y72)</f>
        <v/>
      </c>
      <c r="M217" s="37"/>
      <c r="N217" s="37"/>
      <c r="O217" s="37"/>
      <c r="P217" s="37"/>
      <c r="Q217" s="40"/>
      <c r="R217" s="40"/>
      <c r="S217" s="40"/>
      <c r="T217" s="40"/>
      <c r="U217" s="40"/>
      <c r="V217" s="40"/>
    </row>
    <row r="218" spans="2:22" x14ac:dyDescent="0.3">
      <c r="B218" s="317" t="str">
        <f>IF(OR('Basic Elections'!$C$29&lt;&gt;"Yes",'Basic Elections'!$C76=""),"",'Basic Elections'!$C76)</f>
        <v/>
      </c>
      <c r="C218" s="317" t="str">
        <f>IF(OR('Basic Elections'!$C$29&lt;&gt;"Yes",'Basic Elections'!$D76=""),"",'Basic Elections'!$D76)</f>
        <v/>
      </c>
      <c r="D218" s="269" t="str">
        <f>IF($B218="","",calculations!D23)</f>
        <v/>
      </c>
      <c r="E218" s="318" t="str">
        <f>IF($B218="","",'summary lookup and rates'!$C$7)</f>
        <v/>
      </c>
      <c r="F218" s="304" t="str">
        <f>IF($B218="","",calculations!Y23)</f>
        <v/>
      </c>
      <c r="G218" s="303"/>
      <c r="H218" s="297" t="str">
        <f>IF(OR('Basic Elections'!$C$29&lt;&gt;"Yes",'Basic Elections'!$C126=""),"",'Basic Elections'!$C126)</f>
        <v/>
      </c>
      <c r="I218" s="272" t="str">
        <f>IF(OR('Basic Elections'!$C$29&lt;&gt;"Yes",'Basic Elections'!$D126=""),"",'Basic Elections'!$D126)</f>
        <v/>
      </c>
      <c r="J218" s="269" t="str">
        <f>IF($H218="","",calculations!D73)</f>
        <v/>
      </c>
      <c r="K218" s="318" t="str">
        <f>IF($H218="","",'summary lookup and rates'!$C$7)</f>
        <v/>
      </c>
      <c r="L218" s="272" t="str">
        <f>IF($H218="","",calculations!Y73)</f>
        <v/>
      </c>
      <c r="M218" s="37"/>
      <c r="N218" s="37"/>
      <c r="O218" s="37"/>
      <c r="P218" s="37"/>
      <c r="Q218" s="40"/>
      <c r="R218" s="40"/>
      <c r="S218" s="40"/>
      <c r="T218" s="40"/>
      <c r="U218" s="40"/>
      <c r="V218" s="40"/>
    </row>
    <row r="219" spans="2:22" x14ac:dyDescent="0.3">
      <c r="B219" s="319" t="str">
        <f>IF(OR('Basic Elections'!$C$29&lt;&gt;"Yes",'Basic Elections'!$C77=""),"",'Basic Elections'!$C77)</f>
        <v/>
      </c>
      <c r="C219" s="319" t="str">
        <f>IF(OR('Basic Elections'!$C$29&lt;&gt;"Yes",'Basic Elections'!$D77=""),"",'Basic Elections'!$D77)</f>
        <v/>
      </c>
      <c r="D219" s="274" t="str">
        <f>IF($B219="","",calculations!D24)</f>
        <v/>
      </c>
      <c r="E219" s="320" t="str">
        <f>IF($B219="","",'summary lookup and rates'!$C$7)</f>
        <v/>
      </c>
      <c r="F219" s="314" t="str">
        <f>IF($B219="","",calculations!Y24)</f>
        <v/>
      </c>
      <c r="G219" s="303"/>
      <c r="H219" s="308" t="str">
        <f>IF(OR('Basic Elections'!$C$29&lt;&gt;"Yes",'Basic Elections'!$C127=""),"",'Basic Elections'!$C127)</f>
        <v/>
      </c>
      <c r="I219" s="277" t="str">
        <f>IF(OR('Basic Elections'!$C$29&lt;&gt;"Yes",'Basic Elections'!$D127=""),"",'Basic Elections'!$D127)</f>
        <v/>
      </c>
      <c r="J219" s="274" t="str">
        <f>IF($H219="","",calculations!D74)</f>
        <v/>
      </c>
      <c r="K219" s="320" t="str">
        <f>IF($H219="","",'summary lookup and rates'!$C$7)</f>
        <v/>
      </c>
      <c r="L219" s="277" t="str">
        <f>IF($H219="","",calculations!Y74)</f>
        <v/>
      </c>
      <c r="M219" s="37"/>
      <c r="N219" s="37"/>
      <c r="O219" s="37"/>
      <c r="P219" s="37"/>
      <c r="Q219" s="40"/>
      <c r="R219" s="40"/>
      <c r="S219" s="40"/>
      <c r="T219" s="40"/>
      <c r="U219" s="40"/>
      <c r="V219" s="40"/>
    </row>
    <row r="220" spans="2:22" x14ac:dyDescent="0.3">
      <c r="B220" s="317" t="str">
        <f>IF(OR('Basic Elections'!$C$29&lt;&gt;"Yes",'Basic Elections'!$C78=""),"",'Basic Elections'!$C78)</f>
        <v/>
      </c>
      <c r="C220" s="317" t="str">
        <f>IF(OR('Basic Elections'!$C$29&lt;&gt;"Yes",'Basic Elections'!$D78=""),"",'Basic Elections'!$D78)</f>
        <v/>
      </c>
      <c r="D220" s="269" t="str">
        <f>IF($B220="","",calculations!D25)</f>
        <v/>
      </c>
      <c r="E220" s="318" t="str">
        <f>IF($B220="","",'summary lookup and rates'!$C$7)</f>
        <v/>
      </c>
      <c r="F220" s="304" t="str">
        <f>IF($B220="","",calculations!Y25)</f>
        <v/>
      </c>
      <c r="G220" s="303"/>
      <c r="H220" s="297" t="str">
        <f>IF(OR('Basic Elections'!$C$29&lt;&gt;"Yes",'Basic Elections'!$C128=""),"",'Basic Elections'!$C128)</f>
        <v/>
      </c>
      <c r="I220" s="272" t="str">
        <f>IF(OR('Basic Elections'!$C$29&lt;&gt;"Yes",'Basic Elections'!$D128=""),"",'Basic Elections'!$D128)</f>
        <v/>
      </c>
      <c r="J220" s="269" t="str">
        <f>IF($H220="","",calculations!D75)</f>
        <v/>
      </c>
      <c r="K220" s="318" t="str">
        <f>IF($H220="","",'summary lookup and rates'!$C$7)</f>
        <v/>
      </c>
      <c r="L220" s="272" t="str">
        <f>IF($H220="","",calculations!Y75)</f>
        <v/>
      </c>
      <c r="M220" s="37"/>
      <c r="N220" s="37"/>
      <c r="O220" s="37"/>
      <c r="P220" s="37"/>
      <c r="Q220" s="40"/>
      <c r="R220" s="40"/>
      <c r="S220" s="40"/>
      <c r="T220" s="40"/>
      <c r="U220" s="40"/>
      <c r="V220" s="40"/>
    </row>
    <row r="221" spans="2:22" x14ac:dyDescent="0.3">
      <c r="B221" s="319" t="str">
        <f>IF(OR('Basic Elections'!$C$29&lt;&gt;"Yes",'Basic Elections'!$C79=""),"",'Basic Elections'!$C79)</f>
        <v/>
      </c>
      <c r="C221" s="319" t="str">
        <f>IF(OR('Basic Elections'!$C$29&lt;&gt;"Yes",'Basic Elections'!$D79=""),"",'Basic Elections'!$D79)</f>
        <v/>
      </c>
      <c r="D221" s="274" t="str">
        <f>IF($B221="","",calculations!D26)</f>
        <v/>
      </c>
      <c r="E221" s="320" t="str">
        <f>IF($B221="","",'summary lookup and rates'!$C$7)</f>
        <v/>
      </c>
      <c r="F221" s="314" t="str">
        <f>IF($B221="","",calculations!Y26)</f>
        <v/>
      </c>
      <c r="G221" s="303"/>
      <c r="H221" s="308" t="str">
        <f>IF(OR('Basic Elections'!$C$29&lt;&gt;"Yes",'Basic Elections'!$C129=""),"",'Basic Elections'!$C129)</f>
        <v/>
      </c>
      <c r="I221" s="277" t="str">
        <f>IF(OR('Basic Elections'!$C$29&lt;&gt;"Yes",'Basic Elections'!$D129=""),"",'Basic Elections'!$D129)</f>
        <v/>
      </c>
      <c r="J221" s="274" t="str">
        <f>IF($H221="","",calculations!D76)</f>
        <v/>
      </c>
      <c r="K221" s="320" t="str">
        <f>IF($H221="","",'summary lookup and rates'!$C$7)</f>
        <v/>
      </c>
      <c r="L221" s="277" t="str">
        <f>IF($H221="","",calculations!Y76)</f>
        <v/>
      </c>
      <c r="M221" s="37"/>
      <c r="N221" s="37"/>
      <c r="O221" s="37"/>
      <c r="P221" s="37"/>
      <c r="Q221" s="40"/>
      <c r="R221" s="40"/>
      <c r="S221" s="40"/>
      <c r="T221" s="40"/>
      <c r="U221" s="40"/>
      <c r="V221" s="40"/>
    </row>
    <row r="222" spans="2:22" x14ac:dyDescent="0.3">
      <c r="B222" s="317" t="str">
        <f>IF(OR('Basic Elections'!$C$29&lt;&gt;"Yes",'Basic Elections'!$C80=""),"",'Basic Elections'!$C80)</f>
        <v/>
      </c>
      <c r="C222" s="317" t="str">
        <f>IF(OR('Basic Elections'!$C$29&lt;&gt;"Yes",'Basic Elections'!$D80=""),"",'Basic Elections'!$D80)</f>
        <v/>
      </c>
      <c r="D222" s="269" t="str">
        <f>IF($B222="","",calculations!D27)</f>
        <v/>
      </c>
      <c r="E222" s="318" t="str">
        <f>IF($B222="","",'summary lookup and rates'!$C$7)</f>
        <v/>
      </c>
      <c r="F222" s="304" t="str">
        <f>IF($B222="","",calculations!Y27)</f>
        <v/>
      </c>
      <c r="G222" s="303"/>
      <c r="H222" s="297" t="str">
        <f>IF(OR('Basic Elections'!$C$29&lt;&gt;"Yes",'Basic Elections'!$C130=""),"",'Basic Elections'!$C130)</f>
        <v/>
      </c>
      <c r="I222" s="272" t="str">
        <f>IF(OR('Basic Elections'!$C$29&lt;&gt;"Yes",'Basic Elections'!$D130=""),"",'Basic Elections'!$D130)</f>
        <v/>
      </c>
      <c r="J222" s="269" t="str">
        <f>IF($H222="","",calculations!D77)</f>
        <v/>
      </c>
      <c r="K222" s="318" t="str">
        <f>IF($H222="","",'summary lookup and rates'!$C$7)</f>
        <v/>
      </c>
      <c r="L222" s="272" t="str">
        <f>IF($H222="","",calculations!Y77)</f>
        <v/>
      </c>
      <c r="M222" s="37"/>
      <c r="N222" s="37"/>
      <c r="O222" s="37"/>
      <c r="P222" s="37"/>
      <c r="Q222" s="40"/>
      <c r="R222" s="40"/>
      <c r="S222" s="40"/>
      <c r="T222" s="40"/>
      <c r="U222" s="40"/>
      <c r="V222" s="40"/>
    </row>
    <row r="223" spans="2:22" x14ac:dyDescent="0.3">
      <c r="B223" s="319" t="str">
        <f>IF(OR('Basic Elections'!$C$29&lt;&gt;"Yes",'Basic Elections'!$C81=""),"",'Basic Elections'!$C81)</f>
        <v/>
      </c>
      <c r="C223" s="319" t="str">
        <f>IF(OR('Basic Elections'!$C$29&lt;&gt;"Yes",'Basic Elections'!$D81=""),"",'Basic Elections'!$D81)</f>
        <v/>
      </c>
      <c r="D223" s="274" t="str">
        <f>IF($B223="","",calculations!D28)</f>
        <v/>
      </c>
      <c r="E223" s="320" t="str">
        <f>IF($B223="","",'summary lookup and rates'!$C$7)</f>
        <v/>
      </c>
      <c r="F223" s="314" t="str">
        <f>IF($B223="","",calculations!Y28)</f>
        <v/>
      </c>
      <c r="G223" s="303"/>
      <c r="H223" s="308" t="str">
        <f>IF(OR('Basic Elections'!$C$29&lt;&gt;"Yes",'Basic Elections'!$C131=""),"",'Basic Elections'!$C131)</f>
        <v/>
      </c>
      <c r="I223" s="277" t="str">
        <f>IF(OR('Basic Elections'!$C$29&lt;&gt;"Yes",'Basic Elections'!$D131=""),"",'Basic Elections'!$D131)</f>
        <v/>
      </c>
      <c r="J223" s="274" t="str">
        <f>IF($H223="","",calculations!D78)</f>
        <v/>
      </c>
      <c r="K223" s="320" t="str">
        <f>IF($H223="","",'summary lookup and rates'!$C$7)</f>
        <v/>
      </c>
      <c r="L223" s="277" t="str">
        <f>IF($H223="","",calculations!Y78)</f>
        <v/>
      </c>
      <c r="M223" s="12"/>
      <c r="N223" s="12"/>
      <c r="O223" s="40"/>
      <c r="P223" s="40"/>
      <c r="Q223" s="40"/>
      <c r="R223" s="40"/>
      <c r="S223" s="40"/>
      <c r="T223" s="40"/>
      <c r="U223" s="40"/>
      <c r="V223" s="48"/>
    </row>
    <row r="224" spans="2:22" x14ac:dyDescent="0.3">
      <c r="B224" s="317" t="str">
        <f>IF(OR('Basic Elections'!$C$29&lt;&gt;"Yes",'Basic Elections'!$C82=""),"",'Basic Elections'!$C82)</f>
        <v/>
      </c>
      <c r="C224" s="317" t="str">
        <f>IF(OR('Basic Elections'!$C$29&lt;&gt;"Yes",'Basic Elections'!$D82=""),"",'Basic Elections'!$D82)</f>
        <v/>
      </c>
      <c r="D224" s="269" t="str">
        <f>IF($B224="","",calculations!D29)</f>
        <v/>
      </c>
      <c r="E224" s="318" t="str">
        <f>IF($B224="","",'summary lookup and rates'!$C$7)</f>
        <v/>
      </c>
      <c r="F224" s="304" t="str">
        <f>IF($B224="","",calculations!Y29)</f>
        <v/>
      </c>
      <c r="G224" s="303"/>
      <c r="H224" s="297" t="str">
        <f>IF(OR('Basic Elections'!$C$29&lt;&gt;"Yes",'Basic Elections'!$C132=""),"",'Basic Elections'!$C132)</f>
        <v/>
      </c>
      <c r="I224" s="272" t="str">
        <f>IF(OR('Basic Elections'!$C$29&lt;&gt;"Yes",'Basic Elections'!$D132=""),"",'Basic Elections'!$D132)</f>
        <v/>
      </c>
      <c r="J224" s="269" t="str">
        <f>IF($H224="","",calculations!D79)</f>
        <v/>
      </c>
      <c r="K224" s="318" t="str">
        <f>IF($H224="","",'summary lookup and rates'!$C$7)</f>
        <v/>
      </c>
      <c r="L224" s="272" t="str">
        <f>IF($H224="","",calculations!Y79)</f>
        <v/>
      </c>
      <c r="M224" s="12"/>
      <c r="N224" s="12"/>
      <c r="O224" s="40"/>
      <c r="P224" s="40"/>
      <c r="Q224" s="40"/>
      <c r="R224" s="40"/>
      <c r="S224" s="40"/>
      <c r="T224" s="40"/>
      <c r="U224" s="40"/>
      <c r="V224" s="48"/>
    </row>
    <row r="225" spans="2:22" x14ac:dyDescent="0.3">
      <c r="B225" s="319" t="str">
        <f>IF(OR('Basic Elections'!$C$29&lt;&gt;"Yes",'Basic Elections'!$C83=""),"",'Basic Elections'!$C83)</f>
        <v/>
      </c>
      <c r="C225" s="319" t="str">
        <f>IF(OR('Basic Elections'!$C$29&lt;&gt;"Yes",'Basic Elections'!$D83=""),"",'Basic Elections'!$D83)</f>
        <v/>
      </c>
      <c r="D225" s="274" t="str">
        <f>IF($B225="","",calculations!D30)</f>
        <v/>
      </c>
      <c r="E225" s="320" t="str">
        <f>IF($B225="","",'summary lookup and rates'!$C$7)</f>
        <v/>
      </c>
      <c r="F225" s="314" t="str">
        <f>IF($B225="","",calculations!Y30)</f>
        <v/>
      </c>
      <c r="G225" s="303"/>
      <c r="H225" s="308" t="str">
        <f>IF(OR('Basic Elections'!$C$29&lt;&gt;"Yes",'Basic Elections'!$C133=""),"",'Basic Elections'!$C133)</f>
        <v/>
      </c>
      <c r="I225" s="277" t="str">
        <f>IF(OR('Basic Elections'!$C$29&lt;&gt;"Yes",'Basic Elections'!$D133=""),"",'Basic Elections'!$D133)</f>
        <v/>
      </c>
      <c r="J225" s="274" t="str">
        <f>IF($H225="","",calculations!D80)</f>
        <v/>
      </c>
      <c r="K225" s="320" t="str">
        <f>IF($H225="","",'summary lookup and rates'!$C$7)</f>
        <v/>
      </c>
      <c r="L225" s="277" t="str">
        <f>IF($H225="","",calculations!Y80)</f>
        <v/>
      </c>
      <c r="M225" s="12"/>
      <c r="N225" s="12"/>
      <c r="O225" s="40"/>
      <c r="P225" s="40"/>
      <c r="Q225" s="40"/>
      <c r="R225" s="40"/>
      <c r="S225" s="40"/>
      <c r="T225" s="40"/>
      <c r="U225" s="40"/>
      <c r="V225" s="48"/>
    </row>
    <row r="226" spans="2:22" x14ac:dyDescent="0.3">
      <c r="B226" s="317" t="str">
        <f>IF(OR('Basic Elections'!$C$29&lt;&gt;"Yes",'Basic Elections'!$C84=""),"",'Basic Elections'!$C84)</f>
        <v/>
      </c>
      <c r="C226" s="317" t="str">
        <f>IF(OR('Basic Elections'!$C$29&lt;&gt;"Yes",'Basic Elections'!$D84=""),"",'Basic Elections'!$D84)</f>
        <v/>
      </c>
      <c r="D226" s="269" t="str">
        <f>IF($B226="","",calculations!D31)</f>
        <v/>
      </c>
      <c r="E226" s="318" t="str">
        <f>IF($B226="","",'summary lookup and rates'!$C$7)</f>
        <v/>
      </c>
      <c r="F226" s="304" t="str">
        <f>IF($B226="","",calculations!Y31)</f>
        <v/>
      </c>
      <c r="G226" s="303"/>
      <c r="H226" s="297" t="str">
        <f>IF(OR('Basic Elections'!$C$29&lt;&gt;"Yes",'Basic Elections'!$C134=""),"",'Basic Elections'!$C134)</f>
        <v/>
      </c>
      <c r="I226" s="272" t="str">
        <f>IF(OR('Basic Elections'!$C$29&lt;&gt;"Yes",'Basic Elections'!$D134=""),"",'Basic Elections'!$D134)</f>
        <v/>
      </c>
      <c r="J226" s="269" t="str">
        <f>IF($H226="","",calculations!D81)</f>
        <v/>
      </c>
      <c r="K226" s="318" t="str">
        <f>IF($H226="","",'summary lookup and rates'!$C$7)</f>
        <v/>
      </c>
      <c r="L226" s="272" t="str">
        <f>IF($H226="","",calculations!Y81)</f>
        <v/>
      </c>
      <c r="M226" s="12"/>
      <c r="N226" s="12"/>
      <c r="O226" s="40"/>
      <c r="P226" s="40"/>
      <c r="Q226" s="40"/>
      <c r="R226" s="40"/>
      <c r="S226" s="40"/>
      <c r="T226" s="40"/>
      <c r="U226" s="40"/>
      <c r="V226" s="48"/>
    </row>
    <row r="227" spans="2:22" x14ac:dyDescent="0.3">
      <c r="B227" s="319" t="str">
        <f>IF(OR('Basic Elections'!$C$29&lt;&gt;"Yes",'Basic Elections'!$C85=""),"",'Basic Elections'!$C85)</f>
        <v/>
      </c>
      <c r="C227" s="319" t="str">
        <f>IF(OR('Basic Elections'!$C$29&lt;&gt;"Yes",'Basic Elections'!$D85=""),"",'Basic Elections'!$D85)</f>
        <v/>
      </c>
      <c r="D227" s="274" t="str">
        <f>IF($B227="","",calculations!D32)</f>
        <v/>
      </c>
      <c r="E227" s="320" t="str">
        <f>IF($B227="","",'summary lookup and rates'!$C$7)</f>
        <v/>
      </c>
      <c r="F227" s="314" t="str">
        <f>IF($B227="","",calculations!Y32)</f>
        <v/>
      </c>
      <c r="G227" s="303"/>
      <c r="H227" s="308" t="str">
        <f>IF(OR('Basic Elections'!$C$29&lt;&gt;"Yes",'Basic Elections'!$C135=""),"",'Basic Elections'!$C135)</f>
        <v/>
      </c>
      <c r="I227" s="277" t="str">
        <f>IF(OR('Basic Elections'!$C$29&lt;&gt;"Yes",'Basic Elections'!$D135=""),"",'Basic Elections'!$D135)</f>
        <v/>
      </c>
      <c r="J227" s="274" t="str">
        <f>IF($H227="","",calculations!D82)</f>
        <v/>
      </c>
      <c r="K227" s="320" t="str">
        <f>IF($H227="","",'summary lookup and rates'!$C$7)</f>
        <v/>
      </c>
      <c r="L227" s="277" t="str">
        <f>IF($H227="","",calculations!Y82)</f>
        <v/>
      </c>
      <c r="M227" s="12"/>
      <c r="N227" s="12"/>
      <c r="O227" s="40"/>
      <c r="P227" s="40"/>
      <c r="Q227" s="40"/>
      <c r="R227" s="40"/>
      <c r="S227" s="40"/>
      <c r="T227" s="40"/>
      <c r="U227" s="40"/>
      <c r="V227" s="48"/>
    </row>
    <row r="228" spans="2:22" x14ac:dyDescent="0.3">
      <c r="B228" s="317" t="str">
        <f>IF(OR('Basic Elections'!$C$29&lt;&gt;"Yes",'Basic Elections'!$C86=""),"",'Basic Elections'!$C86)</f>
        <v/>
      </c>
      <c r="C228" s="317" t="str">
        <f>IF(OR('Basic Elections'!$C$29&lt;&gt;"Yes",'Basic Elections'!$D86=""),"",'Basic Elections'!$D86)</f>
        <v/>
      </c>
      <c r="D228" s="269" t="str">
        <f>IF($B228="","",calculations!D33)</f>
        <v/>
      </c>
      <c r="E228" s="318" t="str">
        <f>IF($B228="","",'summary lookup and rates'!$C$7)</f>
        <v/>
      </c>
      <c r="F228" s="304" t="str">
        <f>IF($B228="","",calculations!Y33)</f>
        <v/>
      </c>
      <c r="G228" s="303"/>
      <c r="H228" s="297" t="str">
        <f>IF(OR('Basic Elections'!$C$29&lt;&gt;"Yes",'Basic Elections'!$C136=""),"",'Basic Elections'!$C136)</f>
        <v/>
      </c>
      <c r="I228" s="272" t="str">
        <f>IF(OR('Basic Elections'!$C$29&lt;&gt;"Yes",'Basic Elections'!$D136=""),"",'Basic Elections'!$D136)</f>
        <v/>
      </c>
      <c r="J228" s="269" t="str">
        <f>IF($H228="","",calculations!D83)</f>
        <v/>
      </c>
      <c r="K228" s="318" t="str">
        <f>IF($H228="","",'summary lookup and rates'!$C$7)</f>
        <v/>
      </c>
      <c r="L228" s="272" t="str">
        <f>IF($H228="","",calculations!Y83)</f>
        <v/>
      </c>
      <c r="M228" s="12"/>
      <c r="N228" s="12"/>
      <c r="O228" s="40"/>
      <c r="P228" s="40"/>
      <c r="Q228" s="40"/>
      <c r="R228" s="40"/>
      <c r="S228" s="40"/>
      <c r="T228" s="40"/>
      <c r="U228" s="40"/>
      <c r="V228" s="48"/>
    </row>
    <row r="229" spans="2:22" x14ac:dyDescent="0.3">
      <c r="B229" s="319" t="str">
        <f>IF(OR('Basic Elections'!$C$29&lt;&gt;"Yes",'Basic Elections'!$C87=""),"",'Basic Elections'!$C87)</f>
        <v/>
      </c>
      <c r="C229" s="319" t="str">
        <f>IF(OR('Basic Elections'!$C$29&lt;&gt;"Yes",'Basic Elections'!$D87=""),"",'Basic Elections'!$D87)</f>
        <v/>
      </c>
      <c r="D229" s="274" t="str">
        <f>IF($B229="","",calculations!D34)</f>
        <v/>
      </c>
      <c r="E229" s="320" t="str">
        <f>IF($B229="","",'summary lookup and rates'!$C$7)</f>
        <v/>
      </c>
      <c r="F229" s="314" t="str">
        <f>IF($B229="","",calculations!Y34)</f>
        <v/>
      </c>
      <c r="G229" s="303"/>
      <c r="H229" s="308" t="str">
        <f>IF(OR('Basic Elections'!$C$29&lt;&gt;"Yes",'Basic Elections'!$C137=""),"",'Basic Elections'!$C137)</f>
        <v/>
      </c>
      <c r="I229" s="277" t="str">
        <f>IF(OR('Basic Elections'!$C$29&lt;&gt;"Yes",'Basic Elections'!$D137=""),"",'Basic Elections'!$D137)</f>
        <v/>
      </c>
      <c r="J229" s="274" t="str">
        <f>IF($H229="","",calculations!D84)</f>
        <v/>
      </c>
      <c r="K229" s="320" t="str">
        <f>IF($H229="","",'summary lookup and rates'!$C$7)</f>
        <v/>
      </c>
      <c r="L229" s="277" t="str">
        <f>IF($H229="","",calculations!Y84)</f>
        <v/>
      </c>
      <c r="M229" s="12"/>
      <c r="N229" s="12"/>
      <c r="O229" s="40"/>
      <c r="P229" s="40"/>
      <c r="Q229" s="40"/>
      <c r="R229" s="40"/>
      <c r="S229" s="40"/>
      <c r="T229" s="40"/>
      <c r="U229" s="40"/>
      <c r="V229" s="48"/>
    </row>
    <row r="230" spans="2:22" x14ac:dyDescent="0.3">
      <c r="B230" s="317" t="str">
        <f>IF(OR('Basic Elections'!$C$29&lt;&gt;"Yes",'Basic Elections'!$C88=""),"",'Basic Elections'!$C88)</f>
        <v/>
      </c>
      <c r="C230" s="317" t="str">
        <f>IF(OR('Basic Elections'!$C$29&lt;&gt;"Yes",'Basic Elections'!$D88=""),"",'Basic Elections'!$D88)</f>
        <v/>
      </c>
      <c r="D230" s="269" t="str">
        <f>IF($B230="","",calculations!D35)</f>
        <v/>
      </c>
      <c r="E230" s="318" t="str">
        <f>IF($B230="","",'summary lookup and rates'!$C$7)</f>
        <v/>
      </c>
      <c r="F230" s="304" t="str">
        <f>IF($B230="","",calculations!Y35)</f>
        <v/>
      </c>
      <c r="G230" s="303"/>
      <c r="H230" s="297" t="str">
        <f>IF(OR('Basic Elections'!$C$29&lt;&gt;"Yes",'Basic Elections'!$C138=""),"",'Basic Elections'!$C138)</f>
        <v/>
      </c>
      <c r="I230" s="272" t="str">
        <f>IF(OR('Basic Elections'!$C$29&lt;&gt;"Yes",'Basic Elections'!$D138=""),"",'Basic Elections'!$D138)</f>
        <v/>
      </c>
      <c r="J230" s="269" t="str">
        <f>IF($H230="","",calculations!D85)</f>
        <v/>
      </c>
      <c r="K230" s="318" t="str">
        <f>IF($H230="","",'summary lookup and rates'!$C$7)</f>
        <v/>
      </c>
      <c r="L230" s="272" t="str">
        <f>IF($H230="","",calculations!Y85)</f>
        <v/>
      </c>
      <c r="M230" s="12"/>
      <c r="N230" s="12"/>
      <c r="O230" s="40"/>
      <c r="P230" s="40"/>
      <c r="Q230" s="40"/>
      <c r="R230" s="40"/>
      <c r="S230" s="40"/>
      <c r="T230" s="40"/>
      <c r="U230" s="40"/>
      <c r="V230" s="48"/>
    </row>
    <row r="231" spans="2:22" x14ac:dyDescent="0.3">
      <c r="B231" s="319" t="str">
        <f>IF(OR('Basic Elections'!$C$29&lt;&gt;"Yes",'Basic Elections'!$C89=""),"",'Basic Elections'!$C89)</f>
        <v/>
      </c>
      <c r="C231" s="319" t="str">
        <f>IF(OR('Basic Elections'!$C$29&lt;&gt;"Yes",'Basic Elections'!$D89=""),"",'Basic Elections'!$D89)</f>
        <v/>
      </c>
      <c r="D231" s="274" t="str">
        <f>IF($B231="","",calculations!D36)</f>
        <v/>
      </c>
      <c r="E231" s="320" t="str">
        <f>IF($B231="","",'summary lookup and rates'!$C$7)</f>
        <v/>
      </c>
      <c r="F231" s="314" t="str">
        <f>IF($B231="","",calculations!Y36)</f>
        <v/>
      </c>
      <c r="G231" s="303"/>
      <c r="H231" s="308" t="str">
        <f>IF(OR('Basic Elections'!$C$29&lt;&gt;"Yes",'Basic Elections'!$C139=""),"",'Basic Elections'!$C139)</f>
        <v/>
      </c>
      <c r="I231" s="277" t="str">
        <f>IF(OR('Basic Elections'!$C$29&lt;&gt;"Yes",'Basic Elections'!$D139=""),"",'Basic Elections'!$D139)</f>
        <v/>
      </c>
      <c r="J231" s="274" t="str">
        <f>IF($H231="","",calculations!D86)</f>
        <v/>
      </c>
      <c r="K231" s="320" t="str">
        <f>IF($H231="","",'summary lookup and rates'!$C$7)</f>
        <v/>
      </c>
      <c r="L231" s="277" t="str">
        <f>IF($H231="","",calculations!Y86)</f>
        <v/>
      </c>
      <c r="M231" s="12"/>
      <c r="N231" s="12"/>
      <c r="O231" s="40"/>
      <c r="P231" s="40"/>
      <c r="Q231" s="40"/>
      <c r="R231" s="40"/>
      <c r="S231" s="40"/>
      <c r="T231" s="40"/>
      <c r="U231" s="40"/>
      <c r="V231" s="48"/>
    </row>
    <row r="232" spans="2:22" x14ac:dyDescent="0.3">
      <c r="B232" s="317" t="str">
        <f>IF(OR('Basic Elections'!$C$29&lt;&gt;"Yes",'Basic Elections'!$C90=""),"",'Basic Elections'!$C90)</f>
        <v/>
      </c>
      <c r="C232" s="317" t="str">
        <f>IF(OR('Basic Elections'!$C$29&lt;&gt;"Yes",'Basic Elections'!$D90=""),"",'Basic Elections'!$D90)</f>
        <v/>
      </c>
      <c r="D232" s="269" t="str">
        <f>IF($B232="","",calculations!D37)</f>
        <v/>
      </c>
      <c r="E232" s="318" t="str">
        <f>IF($B232="","",'summary lookup and rates'!$C$7)</f>
        <v/>
      </c>
      <c r="F232" s="304" t="str">
        <f>IF($B232="","",calculations!Y37)</f>
        <v/>
      </c>
      <c r="G232" s="303"/>
      <c r="H232" s="297" t="str">
        <f>IF(OR('Basic Elections'!$C$29&lt;&gt;"Yes",'Basic Elections'!$C140=""),"",'Basic Elections'!$C140)</f>
        <v/>
      </c>
      <c r="I232" s="272" t="str">
        <f>IF(OR('Basic Elections'!$C$29&lt;&gt;"Yes",'Basic Elections'!$D140=""),"",'Basic Elections'!$D140)</f>
        <v/>
      </c>
      <c r="J232" s="269" t="str">
        <f>IF($H232="","",calculations!D87)</f>
        <v/>
      </c>
      <c r="K232" s="318" t="str">
        <f>IF($H232="","",'summary lookup and rates'!$C$7)</f>
        <v/>
      </c>
      <c r="L232" s="272" t="str">
        <f>IF($H232="","",calculations!Y87)</f>
        <v/>
      </c>
      <c r="M232" s="12"/>
      <c r="N232" s="12"/>
      <c r="O232" s="40"/>
      <c r="P232" s="40"/>
      <c r="Q232" s="40"/>
      <c r="R232" s="40"/>
      <c r="S232" s="40"/>
      <c r="T232" s="40"/>
      <c r="U232" s="40"/>
      <c r="V232" s="48"/>
    </row>
    <row r="233" spans="2:22" x14ac:dyDescent="0.3">
      <c r="B233" s="319" t="str">
        <f>IF(OR('Basic Elections'!$C$29&lt;&gt;"Yes",'Basic Elections'!$C91=""),"",'Basic Elections'!$C91)</f>
        <v/>
      </c>
      <c r="C233" s="319" t="str">
        <f>IF(OR('Basic Elections'!$C$29&lt;&gt;"Yes",'Basic Elections'!$D91=""),"",'Basic Elections'!$D91)</f>
        <v/>
      </c>
      <c r="D233" s="274" t="str">
        <f>IF($B233="","",calculations!D38)</f>
        <v/>
      </c>
      <c r="E233" s="320" t="str">
        <f>IF($B233="","",'summary lookup and rates'!$C$7)</f>
        <v/>
      </c>
      <c r="F233" s="314" t="str">
        <f>IF($B233="","",calculations!Y38)</f>
        <v/>
      </c>
      <c r="G233" s="303"/>
      <c r="H233" s="308" t="str">
        <f>IF(OR('Basic Elections'!$C$29&lt;&gt;"Yes",'Basic Elections'!$C141=""),"",'Basic Elections'!$C141)</f>
        <v/>
      </c>
      <c r="I233" s="277" t="str">
        <f>IF(OR('Basic Elections'!$C$29&lt;&gt;"Yes",'Basic Elections'!$D141=""),"",'Basic Elections'!$D141)</f>
        <v/>
      </c>
      <c r="J233" s="274" t="str">
        <f>IF($H233="","",calculations!D88)</f>
        <v/>
      </c>
      <c r="K233" s="320" t="str">
        <f>IF($H233="","",'summary lookup and rates'!$C$7)</f>
        <v/>
      </c>
      <c r="L233" s="277" t="str">
        <f>IF($H233="","",calculations!Y88)</f>
        <v/>
      </c>
      <c r="M233" s="12"/>
      <c r="N233" s="12"/>
      <c r="O233" s="40"/>
      <c r="P233" s="40"/>
      <c r="Q233" s="40"/>
      <c r="R233" s="40"/>
      <c r="S233" s="40"/>
      <c r="T233" s="40"/>
      <c r="U233" s="40"/>
      <c r="V233" s="48"/>
    </row>
    <row r="234" spans="2:22" x14ac:dyDescent="0.3">
      <c r="B234" s="317" t="str">
        <f>IF(OR('Basic Elections'!$C$29&lt;&gt;"Yes",'Basic Elections'!$C92=""),"",'Basic Elections'!$C92)</f>
        <v/>
      </c>
      <c r="C234" s="317" t="str">
        <f>IF(OR('Basic Elections'!$C$29&lt;&gt;"Yes",'Basic Elections'!$D92=""),"",'Basic Elections'!$D92)</f>
        <v/>
      </c>
      <c r="D234" s="269" t="str">
        <f>IF($B234="","",calculations!D39)</f>
        <v/>
      </c>
      <c r="E234" s="318" t="str">
        <f>IF($B234="","",'summary lookup and rates'!$C$7)</f>
        <v/>
      </c>
      <c r="F234" s="304" t="str">
        <f>IF($B234="","",calculations!Y39)</f>
        <v/>
      </c>
      <c r="G234" s="303"/>
      <c r="H234" s="297" t="str">
        <f>IF(OR('Basic Elections'!$C$29&lt;&gt;"Yes",'Basic Elections'!$C142=""),"",'Basic Elections'!$C142)</f>
        <v/>
      </c>
      <c r="I234" s="272" t="str">
        <f>IF(OR('Basic Elections'!$C$29&lt;&gt;"Yes",'Basic Elections'!$D142=""),"",'Basic Elections'!$D142)</f>
        <v/>
      </c>
      <c r="J234" s="269" t="str">
        <f>IF($H234="","",calculations!D89)</f>
        <v/>
      </c>
      <c r="K234" s="318" t="str">
        <f>IF($H234="","",'summary lookup and rates'!$C$7)</f>
        <v/>
      </c>
      <c r="L234" s="272" t="str">
        <f>IF($H234="","",calculations!Y89)</f>
        <v/>
      </c>
      <c r="M234" s="12"/>
      <c r="N234" s="12"/>
      <c r="O234" s="40"/>
      <c r="P234" s="40"/>
      <c r="Q234" s="40"/>
      <c r="R234" s="40"/>
      <c r="S234" s="40"/>
      <c r="T234" s="40"/>
      <c r="U234" s="40"/>
      <c r="V234" s="48"/>
    </row>
    <row r="235" spans="2:22" x14ac:dyDescent="0.3">
      <c r="B235" s="319" t="str">
        <f>IF(OR('Basic Elections'!$C$29&lt;&gt;"Yes",'Basic Elections'!$C93=""),"",'Basic Elections'!$C93)</f>
        <v/>
      </c>
      <c r="C235" s="319" t="str">
        <f>IF(OR('Basic Elections'!$C$29&lt;&gt;"Yes",'Basic Elections'!$D93=""),"",'Basic Elections'!$D93)</f>
        <v/>
      </c>
      <c r="D235" s="274" t="str">
        <f>IF($B235="","",calculations!D40)</f>
        <v/>
      </c>
      <c r="E235" s="320" t="str">
        <f>IF($B235="","",'summary lookup and rates'!$C$7)</f>
        <v/>
      </c>
      <c r="F235" s="314" t="str">
        <f>IF($B235="","",calculations!Y40)</f>
        <v/>
      </c>
      <c r="G235" s="303"/>
      <c r="H235" s="308" t="str">
        <f>IF(OR('Basic Elections'!$C$29&lt;&gt;"Yes",'Basic Elections'!$C143=""),"",'Basic Elections'!$C143)</f>
        <v/>
      </c>
      <c r="I235" s="277" t="str">
        <f>IF(OR('Basic Elections'!$C$29&lt;&gt;"Yes",'Basic Elections'!$D143=""),"",'Basic Elections'!$D143)</f>
        <v/>
      </c>
      <c r="J235" s="274" t="str">
        <f>IF($H235="","",calculations!D90)</f>
        <v/>
      </c>
      <c r="K235" s="320" t="str">
        <f>IF($H235="","",'summary lookup and rates'!$C$7)</f>
        <v/>
      </c>
      <c r="L235" s="277" t="str">
        <f>IF($H235="","",calculations!Y90)</f>
        <v/>
      </c>
      <c r="M235" s="12"/>
      <c r="N235" s="12"/>
      <c r="O235" s="40"/>
      <c r="P235" s="40"/>
      <c r="Q235" s="40"/>
      <c r="R235" s="40"/>
      <c r="S235" s="40"/>
      <c r="T235" s="40"/>
      <c r="U235" s="40"/>
      <c r="V235" s="48"/>
    </row>
    <row r="236" spans="2:22" x14ac:dyDescent="0.3">
      <c r="B236" s="317" t="str">
        <f>IF(OR('Basic Elections'!$C$29&lt;&gt;"Yes",'Basic Elections'!$C94=""),"",'Basic Elections'!$C94)</f>
        <v/>
      </c>
      <c r="C236" s="317" t="str">
        <f>IF(OR('Basic Elections'!$C$29&lt;&gt;"Yes",'Basic Elections'!$D94=""),"",'Basic Elections'!$D94)</f>
        <v/>
      </c>
      <c r="D236" s="269" t="str">
        <f>IF($B236="","",calculations!D41)</f>
        <v/>
      </c>
      <c r="E236" s="318" t="str">
        <f>IF($B236="","",'summary lookup and rates'!$C$7)</f>
        <v/>
      </c>
      <c r="F236" s="304" t="str">
        <f>IF($B236="","",calculations!Y41)</f>
        <v/>
      </c>
      <c r="G236" s="303"/>
      <c r="H236" s="297" t="str">
        <f>IF(OR('Basic Elections'!$C$29&lt;&gt;"Yes",'Basic Elections'!$C144=""),"",'Basic Elections'!$C144)</f>
        <v/>
      </c>
      <c r="I236" s="272" t="str">
        <f>IF(OR('Basic Elections'!$C$29&lt;&gt;"Yes",'Basic Elections'!$D144=""),"",'Basic Elections'!$D144)</f>
        <v/>
      </c>
      <c r="J236" s="269" t="str">
        <f>IF($H236="","",calculations!D91)</f>
        <v/>
      </c>
      <c r="K236" s="318" t="str">
        <f>IF($H236="","",'summary lookup and rates'!$C$7)</f>
        <v/>
      </c>
      <c r="L236" s="272" t="str">
        <f>IF($H236="","",calculations!Y91)</f>
        <v/>
      </c>
      <c r="M236" s="12"/>
      <c r="N236" s="12"/>
      <c r="O236" s="40"/>
      <c r="P236" s="40"/>
      <c r="Q236" s="40"/>
      <c r="R236" s="40"/>
      <c r="S236" s="40"/>
      <c r="T236" s="40"/>
      <c r="U236" s="40"/>
      <c r="V236" s="48"/>
    </row>
    <row r="237" spans="2:22" x14ac:dyDescent="0.3">
      <c r="B237" s="319" t="str">
        <f>IF(OR('Basic Elections'!$C$29&lt;&gt;"Yes",'Basic Elections'!$C95=""),"",'Basic Elections'!$C95)</f>
        <v/>
      </c>
      <c r="C237" s="319" t="str">
        <f>IF(OR('Basic Elections'!$C$29&lt;&gt;"Yes",'Basic Elections'!$D95=""),"",'Basic Elections'!$D95)</f>
        <v/>
      </c>
      <c r="D237" s="274" t="str">
        <f>IF($B237="","",calculations!D42)</f>
        <v/>
      </c>
      <c r="E237" s="320" t="str">
        <f>IF($B237="","",'summary lookup and rates'!$C$7)</f>
        <v/>
      </c>
      <c r="F237" s="314" t="str">
        <f>IF($B237="","",calculations!Y42)</f>
        <v/>
      </c>
      <c r="G237" s="303"/>
      <c r="H237" s="308" t="str">
        <f>IF(OR('Basic Elections'!$C$29&lt;&gt;"Yes",'Basic Elections'!$C145=""),"",'Basic Elections'!$C145)</f>
        <v/>
      </c>
      <c r="I237" s="277" t="str">
        <f>IF(OR('Basic Elections'!$C$29&lt;&gt;"Yes",'Basic Elections'!$D145=""),"",'Basic Elections'!$D145)</f>
        <v/>
      </c>
      <c r="J237" s="274" t="str">
        <f>IF($H237="","",calculations!D92)</f>
        <v/>
      </c>
      <c r="K237" s="320" t="str">
        <f>IF($H237="","",'summary lookup and rates'!$C$7)</f>
        <v/>
      </c>
      <c r="L237" s="277" t="str">
        <f>IF($H237="","",calculations!Y92)</f>
        <v/>
      </c>
      <c r="M237" s="12"/>
      <c r="N237" s="12"/>
      <c r="O237" s="40"/>
      <c r="P237" s="40"/>
      <c r="Q237" s="40"/>
      <c r="R237" s="40"/>
      <c r="S237" s="40"/>
      <c r="T237" s="40"/>
      <c r="U237" s="40"/>
      <c r="V237" s="48"/>
    </row>
    <row r="238" spans="2:22" x14ac:dyDescent="0.3">
      <c r="B238" s="317" t="str">
        <f>IF(OR('Basic Elections'!$C$29&lt;&gt;"Yes",'Basic Elections'!$C96=""),"",'Basic Elections'!$C96)</f>
        <v/>
      </c>
      <c r="C238" s="317" t="str">
        <f>IF(OR('Basic Elections'!$C$29&lt;&gt;"Yes",'Basic Elections'!$D96=""),"",'Basic Elections'!$D96)</f>
        <v/>
      </c>
      <c r="D238" s="269" t="str">
        <f>IF($B238="","",calculations!D43)</f>
        <v/>
      </c>
      <c r="E238" s="318" t="str">
        <f>IF($B238="","",'summary lookup and rates'!$C$7)</f>
        <v/>
      </c>
      <c r="F238" s="304" t="str">
        <f>IF($B238="","",calculations!Y43)</f>
        <v/>
      </c>
      <c r="G238" s="303"/>
      <c r="H238" s="297" t="str">
        <f>IF(OR('Basic Elections'!$C$29&lt;&gt;"Yes",'Basic Elections'!$C146=""),"",'Basic Elections'!$C146)</f>
        <v/>
      </c>
      <c r="I238" s="272" t="str">
        <f>IF(OR('Basic Elections'!$C$29&lt;&gt;"Yes",'Basic Elections'!$D146=""),"",'Basic Elections'!$D146)</f>
        <v/>
      </c>
      <c r="J238" s="269" t="str">
        <f>IF($H238="","",calculations!D93)</f>
        <v/>
      </c>
      <c r="K238" s="318" t="str">
        <f>IF($H238="","",'summary lookup and rates'!$C$7)</f>
        <v/>
      </c>
      <c r="L238" s="272" t="str">
        <f>IF($H238="","",calculations!Y93)</f>
        <v/>
      </c>
      <c r="M238" s="12"/>
      <c r="N238" s="12"/>
      <c r="O238" s="40"/>
      <c r="P238" s="40"/>
      <c r="Q238" s="40"/>
      <c r="R238" s="40"/>
      <c r="S238" s="40"/>
      <c r="T238" s="40"/>
      <c r="U238" s="40"/>
      <c r="V238" s="48"/>
    </row>
    <row r="239" spans="2:22" x14ac:dyDescent="0.3">
      <c r="B239" s="319" t="str">
        <f>IF(OR('Basic Elections'!$C$29&lt;&gt;"Yes",'Basic Elections'!$C97=""),"",'Basic Elections'!$C97)</f>
        <v/>
      </c>
      <c r="C239" s="319" t="str">
        <f>IF(OR('Basic Elections'!$C$29&lt;&gt;"Yes",'Basic Elections'!$D97=""),"",'Basic Elections'!$D97)</f>
        <v/>
      </c>
      <c r="D239" s="274" t="str">
        <f>IF($B239="","",calculations!D44)</f>
        <v/>
      </c>
      <c r="E239" s="320" t="str">
        <f>IF($B239="","",'summary lookup and rates'!$C$7)</f>
        <v/>
      </c>
      <c r="F239" s="314" t="str">
        <f>IF($B239="","",calculations!Y44)</f>
        <v/>
      </c>
      <c r="G239" s="303"/>
      <c r="H239" s="308" t="str">
        <f>IF(OR('Basic Elections'!$C$29&lt;&gt;"Yes",'Basic Elections'!$C147=""),"",'Basic Elections'!$C147)</f>
        <v/>
      </c>
      <c r="I239" s="277" t="str">
        <f>IF(OR('Basic Elections'!$C$29&lt;&gt;"Yes",'Basic Elections'!$D147=""),"",'Basic Elections'!$D147)</f>
        <v/>
      </c>
      <c r="J239" s="274" t="str">
        <f>IF($H239="","",calculations!D94)</f>
        <v/>
      </c>
      <c r="K239" s="320" t="str">
        <f>IF($H239="","",'summary lookup and rates'!$C$7)</f>
        <v/>
      </c>
      <c r="L239" s="277" t="str">
        <f>IF($H239="","",calculations!Y94)</f>
        <v/>
      </c>
      <c r="M239" s="12"/>
      <c r="N239" s="12"/>
      <c r="O239" s="40"/>
      <c r="P239" s="40"/>
      <c r="Q239" s="40"/>
      <c r="R239" s="40"/>
      <c r="S239" s="40"/>
      <c r="T239" s="40"/>
      <c r="U239" s="40"/>
      <c r="V239" s="48"/>
    </row>
    <row r="240" spans="2:22" x14ac:dyDescent="0.3">
      <c r="B240" s="317" t="str">
        <f>IF(OR('Basic Elections'!$C$29&lt;&gt;"Yes",'Basic Elections'!$C98=""),"",'Basic Elections'!$C98)</f>
        <v/>
      </c>
      <c r="C240" s="317" t="str">
        <f>IF(OR('Basic Elections'!$C$29&lt;&gt;"Yes",'Basic Elections'!$D98=""),"",'Basic Elections'!$D98)</f>
        <v/>
      </c>
      <c r="D240" s="269" t="str">
        <f>IF($B240="","",calculations!D45)</f>
        <v/>
      </c>
      <c r="E240" s="318" t="str">
        <f>IF($B240="","",'summary lookup and rates'!$C$7)</f>
        <v/>
      </c>
      <c r="F240" s="304" t="str">
        <f>IF($B240="","",calculations!Y45)</f>
        <v/>
      </c>
      <c r="G240" s="303"/>
      <c r="H240" s="297" t="str">
        <f>IF(OR('Basic Elections'!$C$29&lt;&gt;"Yes",'Basic Elections'!$C148=""),"",'Basic Elections'!$C148)</f>
        <v/>
      </c>
      <c r="I240" s="272" t="str">
        <f>IF(OR('Basic Elections'!$C$29&lt;&gt;"Yes",'Basic Elections'!$D148=""),"",'Basic Elections'!$D148)</f>
        <v/>
      </c>
      <c r="J240" s="269" t="str">
        <f>IF($H240="","",calculations!D95)</f>
        <v/>
      </c>
      <c r="K240" s="318" t="str">
        <f>IF($H240="","",'summary lookup and rates'!$C$7)</f>
        <v/>
      </c>
      <c r="L240" s="272" t="str">
        <f>IF($H240="","",calculations!Y95)</f>
        <v/>
      </c>
      <c r="M240" s="12"/>
      <c r="N240" s="12"/>
      <c r="O240" s="40"/>
      <c r="P240" s="40"/>
      <c r="Q240" s="40"/>
      <c r="R240" s="40"/>
      <c r="S240" s="40"/>
      <c r="T240" s="40"/>
      <c r="U240" s="40"/>
      <c r="V240" s="48"/>
    </row>
    <row r="241" spans="2:22" x14ac:dyDescent="0.3">
      <c r="B241" s="319" t="str">
        <f>IF(OR('Basic Elections'!$C$29&lt;&gt;"Yes",'Basic Elections'!$C99=""),"",'Basic Elections'!$C99)</f>
        <v/>
      </c>
      <c r="C241" s="319" t="str">
        <f>IF(OR('Basic Elections'!$C$29&lt;&gt;"Yes",'Basic Elections'!$D99=""),"",'Basic Elections'!$D99)</f>
        <v/>
      </c>
      <c r="D241" s="274" t="str">
        <f>IF($B241="","",calculations!D46)</f>
        <v/>
      </c>
      <c r="E241" s="320" t="str">
        <f>IF($B241="","",'summary lookup and rates'!$C$7)</f>
        <v/>
      </c>
      <c r="F241" s="314" t="str">
        <f>IF($B241="","",calculations!Y46)</f>
        <v/>
      </c>
      <c r="G241" s="303"/>
      <c r="H241" s="308" t="str">
        <f>IF(OR('Basic Elections'!$C$29&lt;&gt;"Yes",'Basic Elections'!$C149=""),"",'Basic Elections'!$C149)</f>
        <v/>
      </c>
      <c r="I241" s="277" t="str">
        <f>IF(OR('Basic Elections'!$C$29&lt;&gt;"Yes",'Basic Elections'!$D149=""),"",'Basic Elections'!$D149)</f>
        <v/>
      </c>
      <c r="J241" s="274" t="str">
        <f>IF($H241="","",calculations!D96)</f>
        <v/>
      </c>
      <c r="K241" s="320" t="str">
        <f>IF($H241="","",'summary lookup and rates'!$C$7)</f>
        <v/>
      </c>
      <c r="L241" s="277" t="str">
        <f>IF($H241="","",calculations!Y96)</f>
        <v/>
      </c>
      <c r="M241" s="12"/>
      <c r="N241" s="12"/>
      <c r="O241" s="40"/>
      <c r="P241" s="40"/>
      <c r="Q241" s="40"/>
      <c r="R241" s="40"/>
      <c r="S241" s="40"/>
      <c r="T241" s="40"/>
      <c r="U241" s="40"/>
      <c r="V241" s="48"/>
    </row>
    <row r="242" spans="2:22" x14ac:dyDescent="0.3">
      <c r="B242" s="317" t="str">
        <f>IF(OR('Basic Elections'!$C$29&lt;&gt;"Yes",'Basic Elections'!$C100=""),"",'Basic Elections'!$C100)</f>
        <v/>
      </c>
      <c r="C242" s="317" t="str">
        <f>IF(OR('Basic Elections'!$C$29&lt;&gt;"Yes",'Basic Elections'!$D100=""),"",'Basic Elections'!$D100)</f>
        <v/>
      </c>
      <c r="D242" s="269" t="str">
        <f>IF($B242="","",calculations!D47)</f>
        <v/>
      </c>
      <c r="E242" s="318" t="str">
        <f>IF($B242="","",'summary lookup and rates'!$C$7)</f>
        <v/>
      </c>
      <c r="F242" s="304" t="str">
        <f>IF($B242="","",calculations!Y47)</f>
        <v/>
      </c>
      <c r="G242" s="303"/>
      <c r="H242" s="297" t="str">
        <f>IF(OR('Basic Elections'!$C$29&lt;&gt;"Yes",'Basic Elections'!$C150=""),"",'Basic Elections'!$C150)</f>
        <v/>
      </c>
      <c r="I242" s="272" t="str">
        <f>IF(OR('Basic Elections'!$C$29&lt;&gt;"Yes",'Basic Elections'!$D150=""),"",'Basic Elections'!$D150)</f>
        <v/>
      </c>
      <c r="J242" s="269" t="str">
        <f>IF($H242="","",calculations!D97)</f>
        <v/>
      </c>
      <c r="K242" s="318" t="str">
        <f>IF($H242="","",'summary lookup and rates'!$C$7)</f>
        <v/>
      </c>
      <c r="L242" s="272" t="str">
        <f>IF($H242="","",calculations!Y97)</f>
        <v/>
      </c>
      <c r="M242" s="12"/>
      <c r="N242" s="12"/>
      <c r="O242" s="40"/>
      <c r="P242" s="40"/>
      <c r="Q242" s="40"/>
      <c r="R242" s="40"/>
      <c r="S242" s="40"/>
      <c r="T242" s="40"/>
      <c r="U242" s="40"/>
      <c r="V242" s="48"/>
    </row>
    <row r="243" spans="2:22" x14ac:dyDescent="0.3">
      <c r="B243" s="319" t="str">
        <f>IF(OR('Basic Elections'!$C$29&lt;&gt;"Yes",'Basic Elections'!$C101=""),"",'Basic Elections'!$C101)</f>
        <v/>
      </c>
      <c r="C243" s="319" t="str">
        <f>IF(OR('Basic Elections'!$C$29&lt;&gt;"Yes",'Basic Elections'!$D101=""),"",'Basic Elections'!$D101)</f>
        <v/>
      </c>
      <c r="D243" s="274" t="str">
        <f>IF($B243="","",calculations!D48)</f>
        <v/>
      </c>
      <c r="E243" s="320" t="str">
        <f>IF($B243="","",'summary lookup and rates'!$C$7)</f>
        <v/>
      </c>
      <c r="F243" s="314" t="str">
        <f>IF($B243="","",calculations!Y48)</f>
        <v/>
      </c>
      <c r="G243" s="303"/>
      <c r="H243" s="308" t="str">
        <f>IF(OR('Basic Elections'!$C$29&lt;&gt;"Yes",'Basic Elections'!$C151=""),"",'Basic Elections'!$C151)</f>
        <v/>
      </c>
      <c r="I243" s="277" t="str">
        <f>IF(OR('Basic Elections'!$C$29&lt;&gt;"Yes",'Basic Elections'!$D151=""),"",'Basic Elections'!$D151)</f>
        <v/>
      </c>
      <c r="J243" s="274" t="str">
        <f>IF($H243="","",calculations!D98)</f>
        <v/>
      </c>
      <c r="K243" s="320" t="str">
        <f>IF($H243="","",'summary lookup and rates'!$C$7)</f>
        <v/>
      </c>
      <c r="L243" s="277" t="str">
        <f>IF($H243="","",calculations!Y98)</f>
        <v/>
      </c>
      <c r="M243" s="12"/>
      <c r="N243" s="12"/>
      <c r="O243" s="40"/>
      <c r="P243" s="40"/>
      <c r="Q243" s="40"/>
      <c r="R243" s="40"/>
      <c r="S243" s="40"/>
      <c r="T243" s="40"/>
      <c r="U243" s="40"/>
      <c r="V243" s="48"/>
    </row>
    <row r="244" spans="2:22" x14ac:dyDescent="0.3">
      <c r="B244" s="317" t="str">
        <f>IF(OR('Basic Elections'!$C$29&lt;&gt;"Yes",'Basic Elections'!$C102=""),"",'Basic Elections'!$C102)</f>
        <v/>
      </c>
      <c r="C244" s="317" t="str">
        <f>IF(OR('Basic Elections'!$C$29&lt;&gt;"Yes",'Basic Elections'!$D102=""),"",'Basic Elections'!$D102)</f>
        <v/>
      </c>
      <c r="D244" s="269" t="str">
        <f>IF($B244="","",calculations!D49)</f>
        <v/>
      </c>
      <c r="E244" s="318" t="str">
        <f>IF($B244="","",'summary lookup and rates'!$C$7)</f>
        <v/>
      </c>
      <c r="F244" s="304" t="str">
        <f>IF($B244="","",calculations!Y49)</f>
        <v/>
      </c>
      <c r="G244" s="303"/>
      <c r="H244" s="297" t="str">
        <f>IF(OR('Basic Elections'!$C$29&lt;&gt;"Yes",'Basic Elections'!$C152=""),"",'Basic Elections'!$C152)</f>
        <v/>
      </c>
      <c r="I244" s="272" t="str">
        <f>IF(OR('Basic Elections'!$C$29&lt;&gt;"Yes",'Basic Elections'!$D152=""),"",'Basic Elections'!$D152)</f>
        <v/>
      </c>
      <c r="J244" s="269" t="str">
        <f>IF($H244="","",calculations!D99)</f>
        <v/>
      </c>
      <c r="K244" s="318" t="str">
        <f>IF($H244="","",'summary lookup and rates'!$C$7)</f>
        <v/>
      </c>
      <c r="L244" s="272" t="str">
        <f>IF($H244="","",calculations!Y99)</f>
        <v/>
      </c>
      <c r="M244" s="12"/>
      <c r="N244" s="12"/>
      <c r="O244" s="40"/>
      <c r="P244" s="40"/>
      <c r="Q244" s="40"/>
      <c r="R244" s="40"/>
      <c r="S244" s="40"/>
      <c r="T244" s="40"/>
      <c r="U244" s="40"/>
      <c r="V244" s="48"/>
    </row>
    <row r="245" spans="2:22" x14ac:dyDescent="0.3">
      <c r="B245" s="319" t="str">
        <f>IF(OR('Basic Elections'!$C$29&lt;&gt;"Yes",'Basic Elections'!$C103=""),"",'Basic Elections'!$C103)</f>
        <v/>
      </c>
      <c r="C245" s="319" t="str">
        <f>IF(OR('Basic Elections'!$C$29&lt;&gt;"Yes",'Basic Elections'!$D103=""),"",'Basic Elections'!$D103)</f>
        <v/>
      </c>
      <c r="D245" s="274" t="str">
        <f>IF($B245="","",calculations!D50)</f>
        <v/>
      </c>
      <c r="E245" s="320" t="str">
        <f>IF($B245="","",'summary lookup and rates'!$C$7)</f>
        <v/>
      </c>
      <c r="F245" s="314" t="str">
        <f>IF($B245="","",calculations!Y50)</f>
        <v/>
      </c>
      <c r="G245" s="303"/>
      <c r="H245" s="308" t="str">
        <f>IF(OR('Basic Elections'!$C$29&lt;&gt;"Yes",'Basic Elections'!$C153=""),"",'Basic Elections'!$C153)</f>
        <v/>
      </c>
      <c r="I245" s="277" t="str">
        <f>IF(OR('Basic Elections'!$C$29&lt;&gt;"Yes",'Basic Elections'!$D153=""),"",'Basic Elections'!$D153)</f>
        <v/>
      </c>
      <c r="J245" s="274" t="str">
        <f>IF($H245="","",calculations!D100)</f>
        <v/>
      </c>
      <c r="K245" s="320" t="str">
        <f>IF($H245="","",'summary lookup and rates'!$C$7)</f>
        <v/>
      </c>
      <c r="L245" s="277" t="str">
        <f>IF($H245="","",calculations!Y100)</f>
        <v/>
      </c>
      <c r="M245" s="12"/>
      <c r="N245" s="12"/>
      <c r="O245" s="40"/>
      <c r="P245" s="40"/>
      <c r="Q245" s="40"/>
      <c r="R245" s="40"/>
      <c r="S245" s="40"/>
      <c r="T245" s="40"/>
      <c r="U245" s="40"/>
      <c r="V245" s="48"/>
    </row>
    <row r="246" spans="2:22" x14ac:dyDescent="0.3">
      <c r="B246" s="317" t="str">
        <f>IF(OR('Basic Elections'!$C$29&lt;&gt;"Yes",'Basic Elections'!$C104=""),"",'Basic Elections'!$C104)</f>
        <v/>
      </c>
      <c r="C246" s="317" t="str">
        <f>IF(OR('Basic Elections'!$C$29&lt;&gt;"Yes",'Basic Elections'!$D104=""),"",'Basic Elections'!$D104)</f>
        <v/>
      </c>
      <c r="D246" s="269" t="str">
        <f>IF($B246="","",calculations!D51)</f>
        <v/>
      </c>
      <c r="E246" s="318" t="str">
        <f>IF($B246="","",'summary lookup and rates'!$C$7)</f>
        <v/>
      </c>
      <c r="F246" s="304" t="str">
        <f>IF($B246="","",calculations!Y51)</f>
        <v/>
      </c>
      <c r="G246" s="303"/>
      <c r="H246" s="297" t="str">
        <f>IF(OR('Basic Elections'!$C$29&lt;&gt;"Yes",'Basic Elections'!$C154=""),"",'Basic Elections'!$C154)</f>
        <v/>
      </c>
      <c r="I246" s="272" t="str">
        <f>IF(OR('Basic Elections'!$C$29&lt;&gt;"Yes",'Basic Elections'!$D154=""),"",'Basic Elections'!$D154)</f>
        <v/>
      </c>
      <c r="J246" s="269" t="str">
        <f>IF($H246="","",calculations!D101)</f>
        <v/>
      </c>
      <c r="K246" s="318" t="str">
        <f>IF($H246="","",'summary lookup and rates'!$C$7)</f>
        <v/>
      </c>
      <c r="L246" s="272" t="str">
        <f>IF($H246="","",calculations!Y101)</f>
        <v/>
      </c>
      <c r="M246" s="12"/>
      <c r="N246" s="12"/>
      <c r="O246" s="40"/>
      <c r="P246" s="40"/>
      <c r="Q246" s="40"/>
      <c r="R246" s="40"/>
      <c r="S246" s="40"/>
      <c r="T246" s="40"/>
      <c r="U246" s="40"/>
      <c r="V246" s="48"/>
    </row>
    <row r="247" spans="2:22" x14ac:dyDescent="0.3">
      <c r="B247" s="319" t="str">
        <f>IF(OR('Basic Elections'!$C$29&lt;&gt;"Yes",'Basic Elections'!$C105=""),"",'Basic Elections'!$C105)</f>
        <v/>
      </c>
      <c r="C247" s="319" t="str">
        <f>IF(OR('Basic Elections'!$C$29&lt;&gt;"Yes",'Basic Elections'!$D105=""),"",'Basic Elections'!$D105)</f>
        <v/>
      </c>
      <c r="D247" s="274" t="str">
        <f>IF($B247="","",calculations!D52)</f>
        <v/>
      </c>
      <c r="E247" s="320" t="str">
        <f>IF($B247="","",'summary lookup and rates'!$C$7)</f>
        <v/>
      </c>
      <c r="F247" s="326" t="str">
        <f>IF($B247="","",calculations!Y52)</f>
        <v/>
      </c>
      <c r="G247" s="307"/>
      <c r="H247" s="274" t="str">
        <f>IF(OR('Basic Elections'!$C$29&lt;&gt;"Yes",'Basic Elections'!$C155=""),"",'Basic Elections'!$C155)</f>
        <v/>
      </c>
      <c r="I247" s="277" t="str">
        <f>IF(OR('Basic Elections'!$C$29&lt;&gt;"Yes",'Basic Elections'!$D155=""),"",'Basic Elections'!$D155)</f>
        <v/>
      </c>
      <c r="J247" s="274" t="str">
        <f>IF($H247="","",calculations!D102)</f>
        <v/>
      </c>
      <c r="K247" s="320" t="str">
        <f>IF($H247="","",'summary lookup and rates'!$C$7)</f>
        <v/>
      </c>
      <c r="L247" s="277" t="str">
        <f>IF($H247="","",calculations!Y102)</f>
        <v/>
      </c>
      <c r="M247" s="12"/>
      <c r="N247" s="12"/>
      <c r="O247" s="40"/>
      <c r="P247" s="40"/>
      <c r="Q247" s="40"/>
      <c r="R247" s="40"/>
      <c r="S247" s="40"/>
      <c r="T247" s="40"/>
      <c r="U247" s="40"/>
      <c r="V247" s="48"/>
    </row>
    <row r="248" spans="2:22" x14ac:dyDescent="0.3">
      <c r="B248" s="12"/>
      <c r="C248" s="40"/>
      <c r="D248" s="40"/>
      <c r="E248" s="40"/>
      <c r="F248" s="40"/>
      <c r="G248" s="40"/>
      <c r="H248" s="40"/>
      <c r="I248" s="40"/>
      <c r="J248" s="40"/>
      <c r="K248" s="12"/>
      <c r="L248" s="12"/>
      <c r="M248" s="12"/>
      <c r="N248" s="40"/>
      <c r="O248" s="40"/>
      <c r="P248" s="40"/>
      <c r="Q248" s="40"/>
      <c r="R248" s="40"/>
      <c r="S248" s="40"/>
      <c r="T248" s="40"/>
    </row>
    <row r="249" spans="2:22" x14ac:dyDescent="0.3">
      <c r="B249" s="12"/>
      <c r="C249" s="40"/>
      <c r="D249" s="40"/>
      <c r="E249" s="40"/>
      <c r="F249" s="40"/>
      <c r="G249" s="40"/>
      <c r="H249" s="40"/>
      <c r="I249" s="40"/>
      <c r="J249" s="40"/>
      <c r="K249" s="12"/>
      <c r="L249" s="12"/>
      <c r="M249" s="12"/>
      <c r="N249" s="40"/>
      <c r="O249" s="40"/>
      <c r="P249" s="40"/>
      <c r="Q249" s="40"/>
      <c r="R249" s="40"/>
      <c r="S249" s="40"/>
      <c r="T249" s="40"/>
    </row>
    <row r="250" spans="2:22" ht="15" thickBot="1" x14ac:dyDescent="0.35">
      <c r="B250" s="403" t="s">
        <v>229</v>
      </c>
      <c r="C250" s="412"/>
      <c r="D250" s="413"/>
      <c r="E250" s="99">
        <f>SUM(E198:E247,K198:K247)</f>
        <v>0</v>
      </c>
      <c r="G250" s="106"/>
      <c r="J250" s="40"/>
      <c r="K250" s="12"/>
      <c r="L250" s="12"/>
      <c r="M250" s="12"/>
      <c r="N250" s="40"/>
      <c r="O250" s="40"/>
      <c r="P250" s="40"/>
      <c r="Q250" s="40"/>
      <c r="R250" s="40"/>
      <c r="S250" s="40"/>
      <c r="T250" s="40"/>
    </row>
    <row r="251" spans="2:22" ht="15" thickTop="1" x14ac:dyDescent="0.3">
      <c r="B251" s="12"/>
      <c r="C251" s="40"/>
      <c r="D251" s="40"/>
      <c r="E251" s="40"/>
      <c r="F251" s="40"/>
      <c r="G251" s="40"/>
      <c r="H251" s="40"/>
      <c r="I251" s="40"/>
      <c r="J251" s="40"/>
      <c r="K251" s="12"/>
      <c r="L251" s="12"/>
      <c r="M251" s="12"/>
      <c r="N251" s="40"/>
      <c r="O251" s="40"/>
      <c r="P251" s="40"/>
      <c r="Q251" s="40"/>
      <c r="R251" s="40"/>
      <c r="S251" s="40"/>
      <c r="T251" s="40"/>
    </row>
    <row r="252" spans="2:22" x14ac:dyDescent="0.3">
      <c r="B252" s="12"/>
      <c r="C252" s="40"/>
      <c r="D252" s="40"/>
      <c r="E252" s="40"/>
      <c r="F252" s="40"/>
      <c r="G252" s="40"/>
      <c r="H252" s="40"/>
      <c r="I252" s="40"/>
      <c r="J252" s="40"/>
      <c r="K252" s="12"/>
      <c r="L252" s="12"/>
      <c r="M252" s="12"/>
      <c r="N252" s="40"/>
      <c r="O252" s="40"/>
      <c r="P252" s="40"/>
      <c r="Q252" s="40"/>
      <c r="R252" s="40"/>
      <c r="S252" s="40"/>
      <c r="T252" s="40"/>
    </row>
    <row r="253" spans="2:22" x14ac:dyDescent="0.3">
      <c r="B253" s="30" t="s">
        <v>84</v>
      </c>
      <c r="C253" s="52"/>
      <c r="D253" s="52"/>
      <c r="E253" s="52"/>
      <c r="F253" s="52"/>
      <c r="G253" s="45"/>
      <c r="H253" s="45"/>
      <c r="I253" s="45"/>
      <c r="J253" s="198"/>
      <c r="K253" s="23"/>
      <c r="L253" s="23"/>
      <c r="M253" s="293"/>
      <c r="N253" s="294"/>
      <c r="O253" s="51"/>
      <c r="P253" s="51"/>
      <c r="Q253" s="51"/>
      <c r="R253" s="51"/>
      <c r="S253" s="51"/>
      <c r="T253" s="51"/>
    </row>
    <row r="254" spans="2:22" x14ac:dyDescent="0.3">
      <c r="B254" s="12"/>
      <c r="C254" s="40"/>
      <c r="D254" s="40"/>
      <c r="E254" s="40"/>
      <c r="F254" s="40"/>
      <c r="G254" s="40"/>
      <c r="I254" s="40"/>
      <c r="J254" s="40"/>
      <c r="K254" s="12"/>
      <c r="L254" s="12"/>
      <c r="M254" s="12"/>
      <c r="O254" s="40"/>
      <c r="P254" s="40"/>
      <c r="Q254" s="40"/>
      <c r="R254" s="40"/>
      <c r="S254" s="40"/>
      <c r="T254" s="40"/>
    </row>
    <row r="255" spans="2:22" x14ac:dyDescent="0.3">
      <c r="C255" s="40"/>
      <c r="D255" s="40"/>
      <c r="E255" s="40"/>
      <c r="F255" s="40"/>
      <c r="G255" s="40"/>
      <c r="H255" s="40"/>
      <c r="I255" s="40"/>
      <c r="J255" s="40"/>
      <c r="K255" s="12"/>
      <c r="L255" s="12"/>
      <c r="M255" s="12"/>
      <c r="O255" s="40"/>
      <c r="P255" s="40"/>
      <c r="Q255" s="40"/>
      <c r="R255" s="40"/>
      <c r="S255" s="40"/>
      <c r="T255" s="40"/>
    </row>
    <row r="256" spans="2:22" ht="28.8" x14ac:dyDescent="0.3">
      <c r="B256" s="72" t="s">
        <v>249</v>
      </c>
      <c r="C256" s="72" t="s">
        <v>250</v>
      </c>
      <c r="D256" s="72" t="s">
        <v>54</v>
      </c>
      <c r="E256" s="72" t="s">
        <v>78</v>
      </c>
      <c r="F256" s="72" t="s">
        <v>85</v>
      </c>
      <c r="G256" s="72" t="s">
        <v>86</v>
      </c>
      <c r="H256" s="40"/>
      <c r="I256" s="72" t="s">
        <v>249</v>
      </c>
      <c r="J256" s="72" t="s">
        <v>250</v>
      </c>
      <c r="K256" s="72" t="s">
        <v>54</v>
      </c>
      <c r="L256" s="134" t="s">
        <v>78</v>
      </c>
      <c r="M256" s="72" t="s">
        <v>85</v>
      </c>
      <c r="N256" s="72" t="s">
        <v>86</v>
      </c>
      <c r="O256"/>
      <c r="P256" s="40"/>
      <c r="Q256" s="40"/>
      <c r="R256" s="40"/>
      <c r="S256" s="40"/>
      <c r="T256" s="40"/>
      <c r="U256" s="40"/>
      <c r="V256" s="48"/>
    </row>
    <row r="257" spans="2:22" x14ac:dyDescent="0.3">
      <c r="B257" s="269" t="str">
        <f>IF(OR('Basic Elections'!$C56="",'Basic Elections'!$C$34="None"),"",'Basic Elections'!$C56)</f>
        <v/>
      </c>
      <c r="C257" s="269" t="str">
        <f>IF(OR('Basic Elections'!$D56="",'Basic Elections'!$C$34="None"),"",'Basic Elections'!$D56)</f>
        <v/>
      </c>
      <c r="D257" s="298" t="str">
        <f>IF($B257="","",calculations!D3)</f>
        <v/>
      </c>
      <c r="E257" s="321" t="str">
        <f>IF($B257="","",calculations!K3+calculations!M3)</f>
        <v/>
      </c>
      <c r="F257" s="322" t="str">
        <f>IF($B257="","",VLOOKUP('Basic Elections'!$C$34,STD_Rates_lookup,2,FALSE))</f>
        <v/>
      </c>
      <c r="G257" s="304" t="str">
        <f>IF($B257="","",calculations!L3+calculations!N3)</f>
        <v/>
      </c>
      <c r="H257" s="303"/>
      <c r="I257" s="297" t="str">
        <f>IF(OR('Basic Elections'!$C106="",'Basic Elections'!$C$34="None"),"",'Basic Elections'!$C106)</f>
        <v/>
      </c>
      <c r="J257" s="297" t="str">
        <f>IF(OR('Basic Elections'!$D106="",'Basic Elections'!$C$34="None"),"",'Basic Elections'!$D106)</f>
        <v/>
      </c>
      <c r="K257" s="298" t="str">
        <f>IF($I257="","",calculations!D53)</f>
        <v/>
      </c>
      <c r="L257" s="321" t="str">
        <f>IF($I257="","",calculations!K53+calculations!M53)</f>
        <v/>
      </c>
      <c r="M257" s="322" t="str">
        <f>IF($I257="","",VLOOKUP('Basic Elections'!$C$34,STD_Rates_lookup,2,FALSE))</f>
        <v/>
      </c>
      <c r="N257" s="323" t="str">
        <f>IF($I257="","",calculations!L53+calculations!N53)</f>
        <v/>
      </c>
      <c r="O257"/>
      <c r="P257" s="40"/>
      <c r="Q257" s="40"/>
      <c r="R257" s="40"/>
      <c r="S257" s="40"/>
      <c r="T257" s="40"/>
      <c r="U257" s="40"/>
      <c r="V257" s="48"/>
    </row>
    <row r="258" spans="2:22" x14ac:dyDescent="0.3">
      <c r="B258" s="274" t="str">
        <f>IF(OR('Basic Elections'!$C57="",'Basic Elections'!$C$34="None"),"",'Basic Elections'!$C57)</f>
        <v/>
      </c>
      <c r="C258" s="274" t="str">
        <f>IF(OR('Basic Elections'!$D57="",'Basic Elections'!$C$34="None"),"",'Basic Elections'!$D57)</f>
        <v/>
      </c>
      <c r="D258" s="309" t="str">
        <f>IF($B258="","",calculations!D4)</f>
        <v/>
      </c>
      <c r="E258" s="324" t="str">
        <f>IF($B258="","",calculations!K4+calculations!M4)</f>
        <v/>
      </c>
      <c r="F258" s="325" t="str">
        <f>IF($B258="","",VLOOKUP('Basic Elections'!$C$34,STD_Rates_lookup,2,FALSE))</f>
        <v/>
      </c>
      <c r="G258" s="314" t="str">
        <f>IF($B258="","",calculations!L4+calculations!N4)</f>
        <v/>
      </c>
      <c r="H258" s="303"/>
      <c r="I258" s="308" t="str">
        <f>IF(OR('Basic Elections'!$C107="",'Basic Elections'!$C$34="None"),"",'Basic Elections'!$C107)</f>
        <v/>
      </c>
      <c r="J258" s="308" t="str">
        <f>IF(OR('Basic Elections'!$D107="",'Basic Elections'!$C$34="None"),"",'Basic Elections'!$D107)</f>
        <v/>
      </c>
      <c r="K258" s="309" t="str">
        <f>IF($I258="","",calculations!D54)</f>
        <v/>
      </c>
      <c r="L258" s="324" t="str">
        <f>IF($I258="","",calculations!K54+calculations!M54)</f>
        <v/>
      </c>
      <c r="M258" s="325" t="str">
        <f>IF($I258="","",VLOOKUP('Basic Elections'!$C$34,STD_Rates_lookup,2,FALSE))</f>
        <v/>
      </c>
      <c r="N258" s="326" t="str">
        <f>IF($I258="","",calculations!L54+calculations!N54)</f>
        <v/>
      </c>
      <c r="O258"/>
      <c r="P258" s="40"/>
      <c r="Q258" s="40"/>
      <c r="R258" s="40"/>
      <c r="S258" s="40"/>
      <c r="T258" s="40"/>
      <c r="U258" s="40"/>
      <c r="V258" s="48"/>
    </row>
    <row r="259" spans="2:22" x14ac:dyDescent="0.3">
      <c r="B259" s="269" t="str">
        <f>IF(OR('Basic Elections'!$C58="",'Basic Elections'!$C$34="None"),"",'Basic Elections'!$C58)</f>
        <v/>
      </c>
      <c r="C259" s="269" t="str">
        <f>IF(OR('Basic Elections'!$D58="",'Basic Elections'!$C$34="None"),"",'Basic Elections'!$D58)</f>
        <v/>
      </c>
      <c r="D259" s="298" t="str">
        <f>IF($B259="","",calculations!D5)</f>
        <v/>
      </c>
      <c r="E259" s="321" t="str">
        <f>IF($B259="","",calculations!K5+calculations!M5)</f>
        <v/>
      </c>
      <c r="F259" s="322" t="str">
        <f>IF($B259="","",VLOOKUP('Basic Elections'!$C$34,STD_Rates_lookup,2,FALSE))</f>
        <v/>
      </c>
      <c r="G259" s="304" t="str">
        <f>IF($B259="","",calculations!L5+calculations!N5)</f>
        <v/>
      </c>
      <c r="H259" s="303"/>
      <c r="I259" s="297" t="str">
        <f>IF(OR('Basic Elections'!$C108="",'Basic Elections'!$C$34="None"),"",'Basic Elections'!$C108)</f>
        <v/>
      </c>
      <c r="J259" s="297" t="str">
        <f>IF(OR('Basic Elections'!$D108="",'Basic Elections'!$C$34="None"),"",'Basic Elections'!$D108)</f>
        <v/>
      </c>
      <c r="K259" s="298" t="str">
        <f>IF($I259="","",calculations!D55)</f>
        <v/>
      </c>
      <c r="L259" s="321" t="str">
        <f>IF($I259="","",calculations!K55+calculations!M55)</f>
        <v/>
      </c>
      <c r="M259" s="322" t="str">
        <f>IF($I259="","",VLOOKUP('Basic Elections'!$C$34,STD_Rates_lookup,2,FALSE))</f>
        <v/>
      </c>
      <c r="N259" s="323" t="str">
        <f>IF($I259="","",calculations!L55+calculations!N55)</f>
        <v/>
      </c>
      <c r="O259"/>
      <c r="P259" s="40"/>
      <c r="Q259" s="40"/>
      <c r="R259" s="40"/>
      <c r="S259" s="40"/>
      <c r="T259" s="40"/>
      <c r="U259" s="40"/>
      <c r="V259" s="48"/>
    </row>
    <row r="260" spans="2:22" x14ac:dyDescent="0.3">
      <c r="B260" s="274" t="str">
        <f>IF(OR('Basic Elections'!$C59="",'Basic Elections'!$C$34="None"),"",'Basic Elections'!$C59)</f>
        <v/>
      </c>
      <c r="C260" s="274" t="str">
        <f>IF(OR('Basic Elections'!$D59="",'Basic Elections'!$C$34="None"),"",'Basic Elections'!$D59)</f>
        <v/>
      </c>
      <c r="D260" s="309" t="str">
        <f>IF($B260="","",calculations!D6)</f>
        <v/>
      </c>
      <c r="E260" s="324" t="str">
        <f>IF($B260="","",calculations!K6+calculations!M6)</f>
        <v/>
      </c>
      <c r="F260" s="325" t="str">
        <f>IF($B260="","",VLOOKUP('Basic Elections'!$C$34,STD_Rates_lookup,2,FALSE))</f>
        <v/>
      </c>
      <c r="G260" s="314" t="str">
        <f>IF($B260="","",calculations!L6+calculations!N6)</f>
        <v/>
      </c>
      <c r="H260" s="303"/>
      <c r="I260" s="308" t="str">
        <f>IF(OR('Basic Elections'!$C109="",'Basic Elections'!$C$34="None"),"",'Basic Elections'!$C109)</f>
        <v/>
      </c>
      <c r="J260" s="308" t="str">
        <f>IF(OR('Basic Elections'!$D109="",'Basic Elections'!$C$34="None"),"",'Basic Elections'!$D109)</f>
        <v/>
      </c>
      <c r="K260" s="309" t="str">
        <f>IF($I260="","",calculations!D56)</f>
        <v/>
      </c>
      <c r="L260" s="324" t="str">
        <f>IF($I260="","",calculations!K56+calculations!M56)</f>
        <v/>
      </c>
      <c r="M260" s="325" t="str">
        <f>IF($I260="","",VLOOKUP('Basic Elections'!$C$34,STD_Rates_lookup,2,FALSE))</f>
        <v/>
      </c>
      <c r="N260" s="326" t="str">
        <f>IF($I260="","",calculations!L56+calculations!N56)</f>
        <v/>
      </c>
      <c r="O260"/>
      <c r="P260" s="40"/>
      <c r="Q260" s="40"/>
      <c r="R260" s="40"/>
      <c r="S260" s="40"/>
      <c r="T260" s="40"/>
      <c r="U260" s="40"/>
      <c r="V260" s="48"/>
    </row>
    <row r="261" spans="2:22" x14ac:dyDescent="0.3">
      <c r="B261" s="269" t="str">
        <f>IF(OR('Basic Elections'!$C60="",'Basic Elections'!$C$34="None"),"",'Basic Elections'!$C60)</f>
        <v/>
      </c>
      <c r="C261" s="269" t="str">
        <f>IF(OR('Basic Elections'!$D60="",'Basic Elections'!$C$34="None"),"",'Basic Elections'!$D60)</f>
        <v/>
      </c>
      <c r="D261" s="298" t="str">
        <f>IF($B261="","",calculations!D7)</f>
        <v/>
      </c>
      <c r="E261" s="321" t="str">
        <f>IF($B261="","",calculations!K7+calculations!M7)</f>
        <v/>
      </c>
      <c r="F261" s="322" t="str">
        <f>IF($B261="","",VLOOKUP('Basic Elections'!$C$34,STD_Rates_lookup,2,FALSE))</f>
        <v/>
      </c>
      <c r="G261" s="304" t="str">
        <f>IF($B261="","",calculations!L7+calculations!N7)</f>
        <v/>
      </c>
      <c r="H261" s="303"/>
      <c r="I261" s="297" t="str">
        <f>IF(OR('Basic Elections'!$C110="",'Basic Elections'!$C$34="None"),"",'Basic Elections'!$C110)</f>
        <v/>
      </c>
      <c r="J261" s="297" t="str">
        <f>IF(OR('Basic Elections'!$D110="",'Basic Elections'!$C$34="None"),"",'Basic Elections'!$D110)</f>
        <v/>
      </c>
      <c r="K261" s="298" t="str">
        <f>IF($I261="","",calculations!D57)</f>
        <v/>
      </c>
      <c r="L261" s="321" t="str">
        <f>IF($I261="","",calculations!K57+calculations!M57)</f>
        <v/>
      </c>
      <c r="M261" s="322" t="str">
        <f>IF($I261="","",VLOOKUP('Basic Elections'!$C$34,STD_Rates_lookup,2,FALSE))</f>
        <v/>
      </c>
      <c r="N261" s="323" t="str">
        <f>IF($I261="","",calculations!L57+calculations!N57)</f>
        <v/>
      </c>
      <c r="O261"/>
      <c r="P261" s="40"/>
      <c r="Q261" s="40"/>
      <c r="R261" s="40"/>
      <c r="S261" s="40"/>
      <c r="T261" s="40"/>
      <c r="U261" s="40"/>
      <c r="V261" s="48"/>
    </row>
    <row r="262" spans="2:22" x14ac:dyDescent="0.3">
      <c r="B262" s="274" t="str">
        <f>IF(OR('Basic Elections'!$C61="",'Basic Elections'!$C$34="None"),"",'Basic Elections'!$C61)</f>
        <v/>
      </c>
      <c r="C262" s="274" t="str">
        <f>IF(OR('Basic Elections'!$D61="",'Basic Elections'!$C$34="None"),"",'Basic Elections'!$D61)</f>
        <v/>
      </c>
      <c r="D262" s="309" t="str">
        <f>IF($B262="","",calculations!D8)</f>
        <v/>
      </c>
      <c r="E262" s="324" t="str">
        <f>IF($B262="","",calculations!K8+calculations!M8)</f>
        <v/>
      </c>
      <c r="F262" s="325" t="str">
        <f>IF($B262="","",VLOOKUP('Basic Elections'!$C$34,STD_Rates_lookup,2,FALSE))</f>
        <v/>
      </c>
      <c r="G262" s="314" t="str">
        <f>IF($B262="","",calculations!L8+calculations!N8)</f>
        <v/>
      </c>
      <c r="H262" s="303"/>
      <c r="I262" s="308" t="str">
        <f>IF(OR('Basic Elections'!$C111="",'Basic Elections'!$C$34="None"),"",'Basic Elections'!$C111)</f>
        <v/>
      </c>
      <c r="J262" s="308" t="str">
        <f>IF(OR('Basic Elections'!$D111="",'Basic Elections'!$C$34="None"),"",'Basic Elections'!$D111)</f>
        <v/>
      </c>
      <c r="K262" s="309" t="str">
        <f>IF($I262="","",calculations!D58)</f>
        <v/>
      </c>
      <c r="L262" s="324" t="str">
        <f>IF($I262="","",calculations!K58+calculations!M58)</f>
        <v/>
      </c>
      <c r="M262" s="325" t="str">
        <f>IF($I262="","",VLOOKUP('Basic Elections'!$C$34,STD_Rates_lookup,2,FALSE))</f>
        <v/>
      </c>
      <c r="N262" s="326" t="str">
        <f>IF($I262="","",calculations!L58+calculations!N58)</f>
        <v/>
      </c>
      <c r="O262"/>
      <c r="P262" s="40"/>
      <c r="Q262" s="40"/>
      <c r="R262" s="40"/>
      <c r="S262" s="40"/>
      <c r="T262" s="40"/>
      <c r="U262" s="40"/>
      <c r="V262" s="48"/>
    </row>
    <row r="263" spans="2:22" x14ac:dyDescent="0.3">
      <c r="B263" s="269" t="str">
        <f>IF(OR('Basic Elections'!$C62="",'Basic Elections'!$C$34="None"),"",'Basic Elections'!$C62)</f>
        <v/>
      </c>
      <c r="C263" s="269" t="str">
        <f>IF(OR('Basic Elections'!$D62="",'Basic Elections'!$C$34="None"),"",'Basic Elections'!$D62)</f>
        <v/>
      </c>
      <c r="D263" s="298" t="str">
        <f>IF($B263="","",calculations!D9)</f>
        <v/>
      </c>
      <c r="E263" s="321" t="str">
        <f>IF($B263="","",calculations!K9+calculations!M9)</f>
        <v/>
      </c>
      <c r="F263" s="322" t="str">
        <f>IF($B263="","",VLOOKUP('Basic Elections'!$C$34,STD_Rates_lookup,2,FALSE))</f>
        <v/>
      </c>
      <c r="G263" s="304" t="str">
        <f>IF($B263="","",calculations!L9+calculations!N9)</f>
        <v/>
      </c>
      <c r="H263" s="303"/>
      <c r="I263" s="297" t="str">
        <f>IF(OR('Basic Elections'!$C112="",'Basic Elections'!$C$34="None"),"",'Basic Elections'!$C112)</f>
        <v/>
      </c>
      <c r="J263" s="297" t="str">
        <f>IF(OR('Basic Elections'!$D112="",'Basic Elections'!$C$34="None"),"",'Basic Elections'!$D112)</f>
        <v/>
      </c>
      <c r="K263" s="298" t="str">
        <f>IF($I263="","",calculations!D59)</f>
        <v/>
      </c>
      <c r="L263" s="321" t="str">
        <f>IF($I263="","",calculations!K59+calculations!M59)</f>
        <v/>
      </c>
      <c r="M263" s="322" t="str">
        <f>IF($I263="","",VLOOKUP('Basic Elections'!$C$34,STD_Rates_lookup,2,FALSE))</f>
        <v/>
      </c>
      <c r="N263" s="323" t="str">
        <f>IF($I263="","",calculations!L59+calculations!N59)</f>
        <v/>
      </c>
      <c r="O263"/>
      <c r="P263" s="40"/>
      <c r="Q263" s="40"/>
      <c r="R263" s="40"/>
      <c r="S263" s="40"/>
      <c r="T263" s="40"/>
      <c r="U263" s="40"/>
      <c r="V263" s="48"/>
    </row>
    <row r="264" spans="2:22" x14ac:dyDescent="0.3">
      <c r="B264" s="274" t="str">
        <f>IF(OR('Basic Elections'!$C63="",'Basic Elections'!$C$34="None"),"",'Basic Elections'!$C63)</f>
        <v/>
      </c>
      <c r="C264" s="274" t="str">
        <f>IF(OR('Basic Elections'!$D63="",'Basic Elections'!$C$34="None"),"",'Basic Elections'!$D63)</f>
        <v/>
      </c>
      <c r="D264" s="309" t="str">
        <f>IF($B264="","",calculations!D10)</f>
        <v/>
      </c>
      <c r="E264" s="324" t="str">
        <f>IF($B264="","",calculations!K10+calculations!M10)</f>
        <v/>
      </c>
      <c r="F264" s="325" t="str">
        <f>IF($B264="","",VLOOKUP('Basic Elections'!$C$34,STD_Rates_lookup,2,FALSE))</f>
        <v/>
      </c>
      <c r="G264" s="314" t="str">
        <f>IF($B264="","",calculations!L10+calculations!N10)</f>
        <v/>
      </c>
      <c r="H264" s="303"/>
      <c r="I264" s="308" t="str">
        <f>IF(OR('Basic Elections'!$C113="",'Basic Elections'!$C$34="None"),"",'Basic Elections'!$C113)</f>
        <v/>
      </c>
      <c r="J264" s="308" t="str">
        <f>IF(OR('Basic Elections'!$D113="",'Basic Elections'!$C$34="None"),"",'Basic Elections'!$D113)</f>
        <v/>
      </c>
      <c r="K264" s="309" t="str">
        <f>IF($I264="","",calculations!D60)</f>
        <v/>
      </c>
      <c r="L264" s="324" t="str">
        <f>IF($I264="","",calculations!K60+calculations!M60)</f>
        <v/>
      </c>
      <c r="M264" s="325" t="str">
        <f>IF($I264="","",VLOOKUP('Basic Elections'!$C$34,STD_Rates_lookup,2,FALSE))</f>
        <v/>
      </c>
      <c r="N264" s="326" t="str">
        <f>IF($I264="","",calculations!L60+calculations!N60)</f>
        <v/>
      </c>
      <c r="O264"/>
      <c r="P264" s="40"/>
      <c r="Q264" s="40"/>
      <c r="R264" s="40"/>
      <c r="S264" s="40"/>
      <c r="T264" s="40"/>
      <c r="U264" s="40"/>
      <c r="V264" s="48"/>
    </row>
    <row r="265" spans="2:22" x14ac:dyDescent="0.3">
      <c r="B265" s="269" t="str">
        <f>IF(OR('Basic Elections'!$C64="",'Basic Elections'!$C$34="None"),"",'Basic Elections'!$C64)</f>
        <v/>
      </c>
      <c r="C265" s="269" t="str">
        <f>IF(OR('Basic Elections'!$D64="",'Basic Elections'!$C$34="None"),"",'Basic Elections'!$D64)</f>
        <v/>
      </c>
      <c r="D265" s="298" t="str">
        <f>IF($B265="","",calculations!D11)</f>
        <v/>
      </c>
      <c r="E265" s="321" t="str">
        <f>IF($B265="","",calculations!K11+calculations!M11)</f>
        <v/>
      </c>
      <c r="F265" s="322" t="str">
        <f>IF($B265="","",VLOOKUP('Basic Elections'!$C$34,STD_Rates_lookup,2,FALSE))</f>
        <v/>
      </c>
      <c r="G265" s="304" t="str">
        <f>IF($B265="","",calculations!L11+calculations!N11)</f>
        <v/>
      </c>
      <c r="H265" s="303"/>
      <c r="I265" s="297" t="str">
        <f>IF(OR('Basic Elections'!$C114="",'Basic Elections'!$C$34="None"),"",'Basic Elections'!$C114)</f>
        <v/>
      </c>
      <c r="J265" s="297" t="str">
        <f>IF(OR('Basic Elections'!$D114="",'Basic Elections'!$C$34="None"),"",'Basic Elections'!$D114)</f>
        <v/>
      </c>
      <c r="K265" s="298" t="str">
        <f>IF($I265="","",calculations!D61)</f>
        <v/>
      </c>
      <c r="L265" s="321" t="str">
        <f>IF($I265="","",calculations!K61+calculations!M61)</f>
        <v/>
      </c>
      <c r="M265" s="322" t="str">
        <f>IF($I265="","",VLOOKUP('Basic Elections'!$C$34,STD_Rates_lookup,2,FALSE))</f>
        <v/>
      </c>
      <c r="N265" s="323" t="str">
        <f>IF($I265="","",calculations!L61+calculations!N61)</f>
        <v/>
      </c>
      <c r="O265"/>
      <c r="P265" s="40"/>
      <c r="Q265" s="40"/>
      <c r="R265" s="40"/>
      <c r="S265" s="40"/>
      <c r="T265" s="40"/>
      <c r="U265" s="40"/>
      <c r="V265" s="48"/>
    </row>
    <row r="266" spans="2:22" x14ac:dyDescent="0.3">
      <c r="B266" s="274" t="str">
        <f>IF(OR('Basic Elections'!$C65="",'Basic Elections'!$C$34="None"),"",'Basic Elections'!$C65)</f>
        <v/>
      </c>
      <c r="C266" s="274" t="str">
        <f>IF(OR('Basic Elections'!$D65="",'Basic Elections'!$C$34="None"),"",'Basic Elections'!$D65)</f>
        <v/>
      </c>
      <c r="D266" s="309" t="str">
        <f>IF($B266="","",calculations!D12)</f>
        <v/>
      </c>
      <c r="E266" s="324" t="str">
        <f>IF($B266="","",calculations!K12+calculations!M12)</f>
        <v/>
      </c>
      <c r="F266" s="325" t="str">
        <f>IF($B266="","",VLOOKUP('Basic Elections'!$C$34,STD_Rates_lookup,2,FALSE))</f>
        <v/>
      </c>
      <c r="G266" s="314" t="str">
        <f>IF($B266="","",calculations!L12+calculations!N12)</f>
        <v/>
      </c>
      <c r="H266" s="303"/>
      <c r="I266" s="308" t="str">
        <f>IF(OR('Basic Elections'!$C115="",'Basic Elections'!$C$34="None"),"",'Basic Elections'!$C115)</f>
        <v/>
      </c>
      <c r="J266" s="308" t="str">
        <f>IF(OR('Basic Elections'!$D115="",'Basic Elections'!$C$34="None"),"",'Basic Elections'!$D115)</f>
        <v/>
      </c>
      <c r="K266" s="309" t="str">
        <f>IF($I266="","",calculations!D62)</f>
        <v/>
      </c>
      <c r="L266" s="324" t="str">
        <f>IF($I266="","",calculations!K62+calculations!M62)</f>
        <v/>
      </c>
      <c r="M266" s="325" t="str">
        <f>IF($I266="","",VLOOKUP('Basic Elections'!$C$34,STD_Rates_lookup,2,FALSE))</f>
        <v/>
      </c>
      <c r="N266" s="326" t="str">
        <f>IF($I266="","",calculations!L62+calculations!N62)</f>
        <v/>
      </c>
      <c r="O266"/>
      <c r="P266" s="40"/>
      <c r="Q266" s="40"/>
      <c r="R266" s="40"/>
      <c r="S266" s="40"/>
      <c r="T266" s="40"/>
      <c r="U266" s="40"/>
      <c r="V266" s="48"/>
    </row>
    <row r="267" spans="2:22" x14ac:dyDescent="0.3">
      <c r="B267" s="269" t="str">
        <f>IF(OR('Basic Elections'!$C66="",'Basic Elections'!$C$34="None"),"",'Basic Elections'!$C66)</f>
        <v/>
      </c>
      <c r="C267" s="269" t="str">
        <f>IF(OR('Basic Elections'!$D66="",'Basic Elections'!$C$34="None"),"",'Basic Elections'!$D66)</f>
        <v/>
      </c>
      <c r="D267" s="298" t="str">
        <f>IF($B267="","",calculations!D13)</f>
        <v/>
      </c>
      <c r="E267" s="321" t="str">
        <f>IF($B267="","",calculations!K13+calculations!M13)</f>
        <v/>
      </c>
      <c r="F267" s="322" t="str">
        <f>IF($B267="","",VLOOKUP('Basic Elections'!$C$34,STD_Rates_lookup,2,FALSE))</f>
        <v/>
      </c>
      <c r="G267" s="304" t="str">
        <f>IF($B267="","",calculations!L13+calculations!N13)</f>
        <v/>
      </c>
      <c r="H267" s="303"/>
      <c r="I267" s="297" t="str">
        <f>IF(OR('Basic Elections'!$C116="",'Basic Elections'!$C$34="None"),"",'Basic Elections'!$C116)</f>
        <v/>
      </c>
      <c r="J267" s="297" t="str">
        <f>IF(OR('Basic Elections'!$D116="",'Basic Elections'!$C$34="None"),"",'Basic Elections'!$D116)</f>
        <v/>
      </c>
      <c r="K267" s="298" t="str">
        <f>IF($I267="","",calculations!D63)</f>
        <v/>
      </c>
      <c r="L267" s="321" t="str">
        <f>IF($I267="","",calculations!K63+calculations!M63)</f>
        <v/>
      </c>
      <c r="M267" s="322" t="str">
        <f>IF($I267="","",VLOOKUP('Basic Elections'!$C$34,STD_Rates_lookup,2,FALSE))</f>
        <v/>
      </c>
      <c r="N267" s="323" t="str">
        <f>IF($I267="","",calculations!L63+calculations!N63)</f>
        <v/>
      </c>
      <c r="O267"/>
      <c r="P267" s="40"/>
      <c r="Q267" s="40"/>
      <c r="R267" s="40"/>
      <c r="S267" s="40"/>
      <c r="T267" s="40"/>
      <c r="U267" s="40"/>
      <c r="V267" s="48"/>
    </row>
    <row r="268" spans="2:22" x14ac:dyDescent="0.3">
      <c r="B268" s="274" t="str">
        <f>IF(OR('Basic Elections'!$C67="",'Basic Elections'!$C$34="None"),"",'Basic Elections'!$C67)</f>
        <v/>
      </c>
      <c r="C268" s="274" t="str">
        <f>IF(OR('Basic Elections'!$D67="",'Basic Elections'!$C$34="None"),"",'Basic Elections'!$D67)</f>
        <v/>
      </c>
      <c r="D268" s="309" t="str">
        <f>IF($B268="","",calculations!D14)</f>
        <v/>
      </c>
      <c r="E268" s="324" t="str">
        <f>IF($B268="","",calculations!K14+calculations!M14)</f>
        <v/>
      </c>
      <c r="F268" s="325" t="str">
        <f>IF($B268="","",VLOOKUP('Basic Elections'!$C$34,STD_Rates_lookup,2,FALSE))</f>
        <v/>
      </c>
      <c r="G268" s="314" t="str">
        <f>IF($B268="","",calculations!L14+calculations!N14)</f>
        <v/>
      </c>
      <c r="H268" s="303"/>
      <c r="I268" s="308" t="str">
        <f>IF(OR('Basic Elections'!$C117="",'Basic Elections'!$C$34="None"),"",'Basic Elections'!$C117)</f>
        <v/>
      </c>
      <c r="J268" s="308" t="str">
        <f>IF(OR('Basic Elections'!$D117="",'Basic Elections'!$C$34="None"),"",'Basic Elections'!$D117)</f>
        <v/>
      </c>
      <c r="K268" s="309" t="str">
        <f>IF($I268="","",calculations!D64)</f>
        <v/>
      </c>
      <c r="L268" s="324" t="str">
        <f>IF($I268="","",calculations!K64+calculations!M64)</f>
        <v/>
      </c>
      <c r="M268" s="325" t="str">
        <f>IF($I268="","",VLOOKUP('Basic Elections'!$C$34,STD_Rates_lookup,2,FALSE))</f>
        <v/>
      </c>
      <c r="N268" s="326" t="str">
        <f>IF($I268="","",calculations!L64+calculations!N64)</f>
        <v/>
      </c>
      <c r="O268"/>
      <c r="P268" s="40"/>
      <c r="Q268" s="40"/>
      <c r="R268" s="40"/>
      <c r="S268" s="40"/>
      <c r="T268" s="40"/>
      <c r="U268" s="40"/>
      <c r="V268" s="48"/>
    </row>
    <row r="269" spans="2:22" x14ac:dyDescent="0.3">
      <c r="B269" s="269" t="str">
        <f>IF(OR('Basic Elections'!$C68="",'Basic Elections'!$C$34="None"),"",'Basic Elections'!$C68)</f>
        <v/>
      </c>
      <c r="C269" s="269" t="str">
        <f>IF(OR('Basic Elections'!$D68="",'Basic Elections'!$C$34="None"),"",'Basic Elections'!$D68)</f>
        <v/>
      </c>
      <c r="D269" s="298" t="str">
        <f>IF($B269="","",calculations!D15)</f>
        <v/>
      </c>
      <c r="E269" s="321" t="str">
        <f>IF($B269="","",calculations!K15+calculations!M15)</f>
        <v/>
      </c>
      <c r="F269" s="322" t="str">
        <f>IF($B269="","",VLOOKUP('Basic Elections'!$C$34,STD_Rates_lookup,2,FALSE))</f>
        <v/>
      </c>
      <c r="G269" s="304" t="str">
        <f>IF($B269="","",calculations!L15+calculations!N15)</f>
        <v/>
      </c>
      <c r="H269" s="303"/>
      <c r="I269" s="297" t="str">
        <f>IF(OR('Basic Elections'!$C118="",'Basic Elections'!$C$34="None"),"",'Basic Elections'!$C118)</f>
        <v/>
      </c>
      <c r="J269" s="297" t="str">
        <f>IF(OR('Basic Elections'!$D118="",'Basic Elections'!$C$34="None"),"",'Basic Elections'!$D118)</f>
        <v/>
      </c>
      <c r="K269" s="298" t="str">
        <f>IF($I269="","",calculations!D65)</f>
        <v/>
      </c>
      <c r="L269" s="321" t="str">
        <f>IF($I269="","",calculations!K65+calculations!M65)</f>
        <v/>
      </c>
      <c r="M269" s="322" t="str">
        <f>IF($I269="","",VLOOKUP('Basic Elections'!$C$34,STD_Rates_lookup,2,FALSE))</f>
        <v/>
      </c>
      <c r="N269" s="323" t="str">
        <f>IF($I269="","",calculations!L65+calculations!N65)</f>
        <v/>
      </c>
      <c r="O269"/>
      <c r="P269" s="40"/>
      <c r="Q269" s="40"/>
      <c r="R269" s="40"/>
      <c r="S269" s="40"/>
      <c r="T269" s="40"/>
      <c r="U269" s="40"/>
      <c r="V269" s="48"/>
    </row>
    <row r="270" spans="2:22" x14ac:dyDescent="0.3">
      <c r="B270" s="274" t="str">
        <f>IF(OR('Basic Elections'!$C69="",'Basic Elections'!$C$34="None"),"",'Basic Elections'!$C69)</f>
        <v/>
      </c>
      <c r="C270" s="274" t="str">
        <f>IF(OR('Basic Elections'!$D69="",'Basic Elections'!$C$34="None"),"",'Basic Elections'!$D69)</f>
        <v/>
      </c>
      <c r="D270" s="309" t="str">
        <f>IF($B270="","",calculations!D16)</f>
        <v/>
      </c>
      <c r="E270" s="324" t="str">
        <f>IF($B270="","",calculations!K16+calculations!M16)</f>
        <v/>
      </c>
      <c r="F270" s="325" t="str">
        <f>IF($B270="","",VLOOKUP('Basic Elections'!$C$34,STD_Rates_lookup,2,FALSE))</f>
        <v/>
      </c>
      <c r="G270" s="314" t="str">
        <f>IF($B270="","",calculations!L16+calculations!N16)</f>
        <v/>
      </c>
      <c r="H270" s="303"/>
      <c r="I270" s="308" t="str">
        <f>IF(OR('Basic Elections'!$C119="",'Basic Elections'!$C$34="None"),"",'Basic Elections'!$C119)</f>
        <v/>
      </c>
      <c r="J270" s="308" t="str">
        <f>IF(OR('Basic Elections'!$D119="",'Basic Elections'!$C$34="None"),"",'Basic Elections'!$D119)</f>
        <v/>
      </c>
      <c r="K270" s="309" t="str">
        <f>IF($I270="","",calculations!D66)</f>
        <v/>
      </c>
      <c r="L270" s="324" t="str">
        <f>IF($I270="","",calculations!K66+calculations!M66)</f>
        <v/>
      </c>
      <c r="M270" s="325" t="str">
        <f>IF($I270="","",VLOOKUP('Basic Elections'!$C$34,STD_Rates_lookup,2,FALSE))</f>
        <v/>
      </c>
      <c r="N270" s="326" t="str">
        <f>IF($I270="","",calculations!L66+calculations!N66)</f>
        <v/>
      </c>
      <c r="O270"/>
      <c r="P270" s="40"/>
      <c r="Q270" s="40"/>
      <c r="R270" s="40"/>
      <c r="S270" s="40"/>
      <c r="T270" s="40"/>
      <c r="U270" s="40"/>
      <c r="V270" s="48"/>
    </row>
    <row r="271" spans="2:22" x14ac:dyDescent="0.3">
      <c r="B271" s="269" t="str">
        <f>IF(OR('Basic Elections'!$C70="",'Basic Elections'!$C$34="None"),"",'Basic Elections'!$C70)</f>
        <v/>
      </c>
      <c r="C271" s="269" t="str">
        <f>IF(OR('Basic Elections'!$D70="",'Basic Elections'!$C$34="None"),"",'Basic Elections'!$D70)</f>
        <v/>
      </c>
      <c r="D271" s="298" t="str">
        <f>IF($B271="","",calculations!D17)</f>
        <v/>
      </c>
      <c r="E271" s="321" t="str">
        <f>IF($B271="","",calculations!K17+calculations!M17)</f>
        <v/>
      </c>
      <c r="F271" s="322" t="str">
        <f>IF($B271="","",VLOOKUP('Basic Elections'!$C$34,STD_Rates_lookup,2,FALSE))</f>
        <v/>
      </c>
      <c r="G271" s="304" t="str">
        <f>IF($B271="","",calculations!L17+calculations!N17)</f>
        <v/>
      </c>
      <c r="H271" s="303"/>
      <c r="I271" s="297" t="str">
        <f>IF(OR('Basic Elections'!$C120="",'Basic Elections'!$C$34="None"),"",'Basic Elections'!$C120)</f>
        <v/>
      </c>
      <c r="J271" s="297" t="str">
        <f>IF(OR('Basic Elections'!$D120="",'Basic Elections'!$C$34="None"),"",'Basic Elections'!$D120)</f>
        <v/>
      </c>
      <c r="K271" s="298" t="str">
        <f>IF($I271="","",calculations!D67)</f>
        <v/>
      </c>
      <c r="L271" s="321" t="str">
        <f>IF($I271="","",calculations!K67+calculations!M67)</f>
        <v/>
      </c>
      <c r="M271" s="322" t="str">
        <f>IF($I271="","",VLOOKUP('Basic Elections'!$C$34,STD_Rates_lookup,2,FALSE))</f>
        <v/>
      </c>
      <c r="N271" s="323" t="str">
        <f>IF($I271="","",calculations!L67+calculations!N67)</f>
        <v/>
      </c>
      <c r="O271"/>
      <c r="P271" s="40"/>
      <c r="Q271" s="40"/>
      <c r="R271" s="40"/>
      <c r="S271" s="40"/>
      <c r="T271" s="40"/>
      <c r="U271" s="40"/>
      <c r="V271" s="48"/>
    </row>
    <row r="272" spans="2:22" x14ac:dyDescent="0.3">
      <c r="B272" s="274" t="str">
        <f>IF(OR('Basic Elections'!$C71="",'Basic Elections'!$C$34="None"),"",'Basic Elections'!$C71)</f>
        <v/>
      </c>
      <c r="C272" s="274" t="str">
        <f>IF(OR('Basic Elections'!$D71="",'Basic Elections'!$C$34="None"),"",'Basic Elections'!$D71)</f>
        <v/>
      </c>
      <c r="D272" s="309" t="str">
        <f>IF($B272="","",calculations!D18)</f>
        <v/>
      </c>
      <c r="E272" s="324" t="str">
        <f>IF($B272="","",calculations!K18+calculations!M18)</f>
        <v/>
      </c>
      <c r="F272" s="325" t="str">
        <f>IF($B272="","",VLOOKUP('Basic Elections'!$C$34,STD_Rates_lookup,2,FALSE))</f>
        <v/>
      </c>
      <c r="G272" s="314" t="str">
        <f>IF($B272="","",calculations!L18+calculations!N18)</f>
        <v/>
      </c>
      <c r="H272" s="303"/>
      <c r="I272" s="308" t="str">
        <f>IF(OR('Basic Elections'!$C121="",'Basic Elections'!$C$34="None"),"",'Basic Elections'!$C121)</f>
        <v/>
      </c>
      <c r="J272" s="308" t="str">
        <f>IF(OR('Basic Elections'!$D121="",'Basic Elections'!$C$34="None"),"",'Basic Elections'!$D121)</f>
        <v/>
      </c>
      <c r="K272" s="309" t="str">
        <f>IF($I272="","",calculations!D68)</f>
        <v/>
      </c>
      <c r="L272" s="324" t="str">
        <f>IF($I272="","",calculations!K68+calculations!M68)</f>
        <v/>
      </c>
      <c r="M272" s="325" t="str">
        <f>IF($I272="","",VLOOKUP('Basic Elections'!$C$34,STD_Rates_lookup,2,FALSE))</f>
        <v/>
      </c>
      <c r="N272" s="326" t="str">
        <f>IF($I272="","",calculations!L68+calculations!N68)</f>
        <v/>
      </c>
      <c r="O272"/>
      <c r="P272" s="40"/>
      <c r="Q272" s="40"/>
      <c r="R272" s="40"/>
      <c r="S272" s="40"/>
      <c r="T272" s="40"/>
      <c r="U272" s="40"/>
      <c r="V272" s="48"/>
    </row>
    <row r="273" spans="2:22" x14ac:dyDescent="0.3">
      <c r="B273" s="269" t="str">
        <f>IF(OR('Basic Elections'!$C72="",'Basic Elections'!$C$34="None"),"",'Basic Elections'!$C72)</f>
        <v/>
      </c>
      <c r="C273" s="269" t="str">
        <f>IF(OR('Basic Elections'!$D72="",'Basic Elections'!$C$34="None"),"",'Basic Elections'!$D72)</f>
        <v/>
      </c>
      <c r="D273" s="298" t="str">
        <f>IF($B273="","",calculations!D19)</f>
        <v/>
      </c>
      <c r="E273" s="321" t="str">
        <f>IF($B273="","",calculations!K19+calculations!M19)</f>
        <v/>
      </c>
      <c r="F273" s="322" t="str">
        <f>IF($B273="","",VLOOKUP('Basic Elections'!$C$34,STD_Rates_lookup,2,FALSE))</f>
        <v/>
      </c>
      <c r="G273" s="304" t="str">
        <f>IF($B273="","",calculations!L19+calculations!N19)</f>
        <v/>
      </c>
      <c r="H273" s="303"/>
      <c r="I273" s="297" t="str">
        <f>IF(OR('Basic Elections'!$C122="",'Basic Elections'!$C$34="None"),"",'Basic Elections'!$C122)</f>
        <v/>
      </c>
      <c r="J273" s="297" t="str">
        <f>IF(OR('Basic Elections'!$D122="",'Basic Elections'!$C$34="None"),"",'Basic Elections'!$D122)</f>
        <v/>
      </c>
      <c r="K273" s="298" t="str">
        <f>IF($I273="","",calculations!D69)</f>
        <v/>
      </c>
      <c r="L273" s="321" t="str">
        <f>IF($I273="","",calculations!K69+calculations!M69)</f>
        <v/>
      </c>
      <c r="M273" s="322" t="str">
        <f>IF($I273="","",VLOOKUP('Basic Elections'!$C$34,STD_Rates_lookup,2,FALSE))</f>
        <v/>
      </c>
      <c r="N273" s="323" t="str">
        <f>IF($I273="","",calculations!L69+calculations!N69)</f>
        <v/>
      </c>
      <c r="O273"/>
      <c r="P273" s="40"/>
      <c r="Q273" s="40"/>
      <c r="R273" s="40"/>
      <c r="S273" s="40"/>
      <c r="T273" s="40"/>
      <c r="U273" s="40"/>
      <c r="V273" s="48"/>
    </row>
    <row r="274" spans="2:22" x14ac:dyDescent="0.3">
      <c r="B274" s="274" t="str">
        <f>IF(OR('Basic Elections'!$C73="",'Basic Elections'!$C$34="None"),"",'Basic Elections'!$C73)</f>
        <v/>
      </c>
      <c r="C274" s="274" t="str">
        <f>IF(OR('Basic Elections'!$D73="",'Basic Elections'!$C$34="None"),"",'Basic Elections'!$D73)</f>
        <v/>
      </c>
      <c r="D274" s="309" t="str">
        <f>IF($B274="","",calculations!D20)</f>
        <v/>
      </c>
      <c r="E274" s="324" t="str">
        <f>IF($B274="","",calculations!K20+calculations!M20)</f>
        <v/>
      </c>
      <c r="F274" s="325" t="str">
        <f>IF($B274="","",VLOOKUP('Basic Elections'!$C$34,STD_Rates_lookup,2,FALSE))</f>
        <v/>
      </c>
      <c r="G274" s="314" t="str">
        <f>IF($B274="","",calculations!L20+calculations!N20)</f>
        <v/>
      </c>
      <c r="H274" s="303"/>
      <c r="I274" s="308" t="str">
        <f>IF(OR('Basic Elections'!$C123="",'Basic Elections'!$C$34="None"),"",'Basic Elections'!$C123)</f>
        <v/>
      </c>
      <c r="J274" s="308" t="str">
        <f>IF(OR('Basic Elections'!$D123="",'Basic Elections'!$C$34="None"),"",'Basic Elections'!$D123)</f>
        <v/>
      </c>
      <c r="K274" s="309" t="str">
        <f>IF($I274="","",calculations!D70)</f>
        <v/>
      </c>
      <c r="L274" s="324" t="str">
        <f>IF($I274="","",calculations!K70+calculations!M70)</f>
        <v/>
      </c>
      <c r="M274" s="325" t="str">
        <f>IF($I274="","",VLOOKUP('Basic Elections'!$C$34,STD_Rates_lookup,2,FALSE))</f>
        <v/>
      </c>
      <c r="N274" s="326" t="str">
        <f>IF($I274="","",calculations!L70+calculations!N70)</f>
        <v/>
      </c>
      <c r="O274"/>
      <c r="P274" s="40"/>
      <c r="Q274" s="40"/>
      <c r="R274" s="40"/>
      <c r="S274" s="40"/>
      <c r="T274" s="40"/>
      <c r="U274" s="40"/>
      <c r="V274" s="48"/>
    </row>
    <row r="275" spans="2:22" x14ac:dyDescent="0.3">
      <c r="B275" s="269" t="str">
        <f>IF(OR('Basic Elections'!$C74="",'Basic Elections'!$C$34="None"),"",'Basic Elections'!$C74)</f>
        <v/>
      </c>
      <c r="C275" s="269" t="str">
        <f>IF(OR('Basic Elections'!$D74="",'Basic Elections'!$C$34="None"),"",'Basic Elections'!$D74)</f>
        <v/>
      </c>
      <c r="D275" s="298" t="str">
        <f>IF($B275="","",calculations!D21)</f>
        <v/>
      </c>
      <c r="E275" s="321" t="str">
        <f>IF($B275="","",calculations!K21+calculations!M21)</f>
        <v/>
      </c>
      <c r="F275" s="322" t="str">
        <f>IF($B275="","",VLOOKUP('Basic Elections'!$C$34,STD_Rates_lookup,2,FALSE))</f>
        <v/>
      </c>
      <c r="G275" s="304" t="str">
        <f>IF($B275="","",calculations!L21+calculations!N21)</f>
        <v/>
      </c>
      <c r="H275" s="303"/>
      <c r="I275" s="297" t="str">
        <f>IF(OR('Basic Elections'!$C124="",'Basic Elections'!$C$34="None"),"",'Basic Elections'!$C124)</f>
        <v/>
      </c>
      <c r="J275" s="297" t="str">
        <f>IF(OR('Basic Elections'!$D124="",'Basic Elections'!$C$34="None"),"",'Basic Elections'!$D124)</f>
        <v/>
      </c>
      <c r="K275" s="298" t="str">
        <f>IF($I275="","",calculations!D71)</f>
        <v/>
      </c>
      <c r="L275" s="321" t="str">
        <f>IF($I275="","",calculations!K71+calculations!M71)</f>
        <v/>
      </c>
      <c r="M275" s="322" t="str">
        <f>IF($I275="","",VLOOKUP('Basic Elections'!$C$34,STD_Rates_lookup,2,FALSE))</f>
        <v/>
      </c>
      <c r="N275" s="323" t="str">
        <f>IF($I275="","",calculations!L71+calculations!N71)</f>
        <v/>
      </c>
      <c r="O275"/>
      <c r="P275" s="40"/>
      <c r="Q275" s="40"/>
      <c r="R275" s="40"/>
      <c r="S275" s="40"/>
      <c r="T275" s="40"/>
      <c r="U275" s="40"/>
      <c r="V275" s="48"/>
    </row>
    <row r="276" spans="2:22" x14ac:dyDescent="0.3">
      <c r="B276" s="274" t="str">
        <f>IF(OR('Basic Elections'!$C75="",'Basic Elections'!$C$34="None"),"",'Basic Elections'!$C75)</f>
        <v/>
      </c>
      <c r="C276" s="274" t="str">
        <f>IF(OR('Basic Elections'!$D75="",'Basic Elections'!$C$34="None"),"",'Basic Elections'!$D75)</f>
        <v/>
      </c>
      <c r="D276" s="309" t="str">
        <f>IF($B276="","",calculations!D22)</f>
        <v/>
      </c>
      <c r="E276" s="324" t="str">
        <f>IF($B276="","",calculations!K22+calculations!M22)</f>
        <v/>
      </c>
      <c r="F276" s="325" t="str">
        <f>IF($B276="","",VLOOKUP('Basic Elections'!$C$34,STD_Rates_lookup,2,FALSE))</f>
        <v/>
      </c>
      <c r="G276" s="314" t="str">
        <f>IF($B276="","",calculations!L22+calculations!N22)</f>
        <v/>
      </c>
      <c r="H276" s="303"/>
      <c r="I276" s="308" t="str">
        <f>IF(OR('Basic Elections'!$C125="",'Basic Elections'!$C$34="None"),"",'Basic Elections'!$C125)</f>
        <v/>
      </c>
      <c r="J276" s="308" t="str">
        <f>IF(OR('Basic Elections'!$D125="",'Basic Elections'!$C$34="None"),"",'Basic Elections'!$D125)</f>
        <v/>
      </c>
      <c r="K276" s="309" t="str">
        <f>IF($I276="","",calculations!D72)</f>
        <v/>
      </c>
      <c r="L276" s="324" t="str">
        <f>IF($I276="","",calculations!K72+calculations!M72)</f>
        <v/>
      </c>
      <c r="M276" s="325" t="str">
        <f>IF($I276="","",VLOOKUP('Basic Elections'!$C$34,STD_Rates_lookup,2,FALSE))</f>
        <v/>
      </c>
      <c r="N276" s="326" t="str">
        <f>IF($I276="","",calculations!L72+calculations!N72)</f>
        <v/>
      </c>
      <c r="O276"/>
      <c r="P276" s="40"/>
      <c r="Q276" s="40"/>
      <c r="R276" s="40"/>
      <c r="S276" s="40"/>
      <c r="T276" s="40"/>
      <c r="U276" s="40"/>
      <c r="V276" s="48"/>
    </row>
    <row r="277" spans="2:22" x14ac:dyDescent="0.3">
      <c r="B277" s="269" t="str">
        <f>IF(OR('Basic Elections'!$C76="",'Basic Elections'!$C$34="None"),"",'Basic Elections'!$C76)</f>
        <v/>
      </c>
      <c r="C277" s="269" t="str">
        <f>IF(OR('Basic Elections'!$D76="",'Basic Elections'!$C$34="None"),"",'Basic Elections'!$D76)</f>
        <v/>
      </c>
      <c r="D277" s="298" t="str">
        <f>IF($B277="","",calculations!D23)</f>
        <v/>
      </c>
      <c r="E277" s="321" t="str">
        <f>IF($B277="","",calculations!K23+calculations!M23)</f>
        <v/>
      </c>
      <c r="F277" s="322" t="str">
        <f>IF($B277="","",VLOOKUP('Basic Elections'!$C$34,STD_Rates_lookup,2,FALSE))</f>
        <v/>
      </c>
      <c r="G277" s="304" t="str">
        <f>IF($B277="","",calculations!L23+calculations!N23)</f>
        <v/>
      </c>
      <c r="H277" s="303"/>
      <c r="I277" s="297" t="str">
        <f>IF(OR('Basic Elections'!$C126="",'Basic Elections'!$C$34="None"),"",'Basic Elections'!$C126)</f>
        <v/>
      </c>
      <c r="J277" s="297" t="str">
        <f>IF(OR('Basic Elections'!$D126="",'Basic Elections'!$C$34="None"),"",'Basic Elections'!$D126)</f>
        <v/>
      </c>
      <c r="K277" s="298" t="str">
        <f>IF($I277="","",calculations!D73)</f>
        <v/>
      </c>
      <c r="L277" s="321" t="str">
        <f>IF($I277="","",calculations!K73+calculations!M73)</f>
        <v/>
      </c>
      <c r="M277" s="322" t="str">
        <f>IF($I277="","",VLOOKUP('Basic Elections'!$C$34,STD_Rates_lookup,2,FALSE))</f>
        <v/>
      </c>
      <c r="N277" s="323" t="str">
        <f>IF($I277="","",calculations!L73+calculations!N73)</f>
        <v/>
      </c>
      <c r="O277"/>
      <c r="P277" s="40"/>
      <c r="Q277" s="40"/>
      <c r="R277" s="40"/>
      <c r="S277" s="40"/>
      <c r="T277" s="40"/>
      <c r="U277" s="40"/>
      <c r="V277" s="48"/>
    </row>
    <row r="278" spans="2:22" x14ac:dyDescent="0.3">
      <c r="B278" s="274" t="str">
        <f>IF(OR('Basic Elections'!$C77="",'Basic Elections'!$C$34="None"),"",'Basic Elections'!$C77)</f>
        <v/>
      </c>
      <c r="C278" s="274" t="str">
        <f>IF(OR('Basic Elections'!$D77="",'Basic Elections'!$C$34="None"),"",'Basic Elections'!$D77)</f>
        <v/>
      </c>
      <c r="D278" s="309" t="str">
        <f>IF($B278="","",calculations!D24)</f>
        <v/>
      </c>
      <c r="E278" s="324" t="str">
        <f>IF($B278="","",calculations!K24+calculations!M24)</f>
        <v/>
      </c>
      <c r="F278" s="325" t="str">
        <f>IF($B278="","",VLOOKUP('Basic Elections'!$C$34,STD_Rates_lookup,2,FALSE))</f>
        <v/>
      </c>
      <c r="G278" s="314" t="str">
        <f>IF($B278="","",calculations!L24+calculations!N24)</f>
        <v/>
      </c>
      <c r="H278" s="303"/>
      <c r="I278" s="308" t="str">
        <f>IF(OR('Basic Elections'!$C127="",'Basic Elections'!$C$34="None"),"",'Basic Elections'!$C127)</f>
        <v/>
      </c>
      <c r="J278" s="308" t="str">
        <f>IF(OR('Basic Elections'!$D127="",'Basic Elections'!$C$34="None"),"",'Basic Elections'!$D127)</f>
        <v/>
      </c>
      <c r="K278" s="309" t="str">
        <f>IF($I278="","",calculations!D74)</f>
        <v/>
      </c>
      <c r="L278" s="324" t="str">
        <f>IF($I278="","",calculations!K74+calculations!M74)</f>
        <v/>
      </c>
      <c r="M278" s="325" t="str">
        <f>IF($I278="","",VLOOKUP('Basic Elections'!$C$34,STD_Rates_lookup,2,FALSE))</f>
        <v/>
      </c>
      <c r="N278" s="326" t="str">
        <f>IF($I278="","",calculations!L74+calculations!N74)</f>
        <v/>
      </c>
      <c r="O278"/>
      <c r="P278" s="40"/>
      <c r="Q278" s="40"/>
      <c r="R278" s="40"/>
      <c r="S278" s="40"/>
      <c r="T278" s="40"/>
      <c r="U278" s="40"/>
      <c r="V278" s="48"/>
    </row>
    <row r="279" spans="2:22" x14ac:dyDescent="0.3">
      <c r="B279" s="269" t="str">
        <f>IF(OR('Basic Elections'!$C78="",'Basic Elections'!$C$34="None"),"",'Basic Elections'!$C78)</f>
        <v/>
      </c>
      <c r="C279" s="269" t="str">
        <f>IF(OR('Basic Elections'!$D78="",'Basic Elections'!$C$34="None"),"",'Basic Elections'!$D78)</f>
        <v/>
      </c>
      <c r="D279" s="298" t="str">
        <f>IF($B279="","",calculations!D25)</f>
        <v/>
      </c>
      <c r="E279" s="321" t="str">
        <f>IF($B279="","",calculations!K25+calculations!M25)</f>
        <v/>
      </c>
      <c r="F279" s="322" t="str">
        <f>IF($B279="","",VLOOKUP('Basic Elections'!$C$34,STD_Rates_lookup,2,FALSE))</f>
        <v/>
      </c>
      <c r="G279" s="304" t="str">
        <f>IF($B279="","",calculations!L25+calculations!N25)</f>
        <v/>
      </c>
      <c r="H279" s="303"/>
      <c r="I279" s="297" t="str">
        <f>IF(OR('Basic Elections'!$C128="",'Basic Elections'!$C$34="None"),"",'Basic Elections'!$C128)</f>
        <v/>
      </c>
      <c r="J279" s="297" t="str">
        <f>IF(OR('Basic Elections'!$D128="",'Basic Elections'!$C$34="None"),"",'Basic Elections'!$D128)</f>
        <v/>
      </c>
      <c r="K279" s="298" t="str">
        <f>IF($I279="","",calculations!D75)</f>
        <v/>
      </c>
      <c r="L279" s="321" t="str">
        <f>IF($I279="","",calculations!K75+calculations!M75)</f>
        <v/>
      </c>
      <c r="M279" s="322" t="str">
        <f>IF($I279="","",VLOOKUP('Basic Elections'!$C$34,STD_Rates_lookup,2,FALSE))</f>
        <v/>
      </c>
      <c r="N279" s="323" t="str">
        <f>IF($I279="","",calculations!L75+calculations!N75)</f>
        <v/>
      </c>
      <c r="O279"/>
      <c r="P279" s="40"/>
      <c r="Q279" s="40"/>
      <c r="R279" s="40"/>
      <c r="S279" s="40"/>
      <c r="T279" s="40"/>
      <c r="U279" s="40"/>
      <c r="V279" s="48"/>
    </row>
    <row r="280" spans="2:22" x14ac:dyDescent="0.3">
      <c r="B280" s="274" t="str">
        <f>IF(OR('Basic Elections'!$C79="",'Basic Elections'!$C$34="None"),"",'Basic Elections'!$C79)</f>
        <v/>
      </c>
      <c r="C280" s="274" t="str">
        <f>IF(OR('Basic Elections'!$D79="",'Basic Elections'!$C$34="None"),"",'Basic Elections'!$D79)</f>
        <v/>
      </c>
      <c r="D280" s="309" t="str">
        <f>IF($B280="","",calculations!D26)</f>
        <v/>
      </c>
      <c r="E280" s="324" t="str">
        <f>IF($B280="","",calculations!K26+calculations!M26)</f>
        <v/>
      </c>
      <c r="F280" s="325" t="str">
        <f>IF($B280="","",VLOOKUP('Basic Elections'!$C$34,STD_Rates_lookup,2,FALSE))</f>
        <v/>
      </c>
      <c r="G280" s="314" t="str">
        <f>IF($B280="","",calculations!L26+calculations!N26)</f>
        <v/>
      </c>
      <c r="H280" s="303"/>
      <c r="I280" s="308" t="str">
        <f>IF(OR('Basic Elections'!$C129="",'Basic Elections'!$C$34="None"),"",'Basic Elections'!$C129)</f>
        <v/>
      </c>
      <c r="J280" s="308" t="str">
        <f>IF(OR('Basic Elections'!$D129="",'Basic Elections'!$C$34="None"),"",'Basic Elections'!$D129)</f>
        <v/>
      </c>
      <c r="K280" s="309" t="str">
        <f>IF($I280="","",calculations!D76)</f>
        <v/>
      </c>
      <c r="L280" s="324" t="str">
        <f>IF($I280="","",calculations!K76+calculations!M76)</f>
        <v/>
      </c>
      <c r="M280" s="325" t="str">
        <f>IF($I280="","",VLOOKUP('Basic Elections'!$C$34,STD_Rates_lookup,2,FALSE))</f>
        <v/>
      </c>
      <c r="N280" s="326" t="str">
        <f>IF($I280="","",calculations!L76+calculations!N76)</f>
        <v/>
      </c>
      <c r="O280"/>
      <c r="P280" s="40"/>
      <c r="Q280" s="40"/>
      <c r="R280" s="40"/>
      <c r="S280" s="40"/>
      <c r="T280" s="40"/>
      <c r="U280" s="40"/>
      <c r="V280" s="48"/>
    </row>
    <row r="281" spans="2:22" x14ac:dyDescent="0.3">
      <c r="B281" s="269" t="str">
        <f>IF(OR('Basic Elections'!$C80="",'Basic Elections'!$C$34="None"),"",'Basic Elections'!$C80)</f>
        <v/>
      </c>
      <c r="C281" s="269" t="str">
        <f>IF(OR('Basic Elections'!$D80="",'Basic Elections'!$C$34="None"),"",'Basic Elections'!$D80)</f>
        <v/>
      </c>
      <c r="D281" s="298" t="str">
        <f>IF($B281="","",calculations!D27)</f>
        <v/>
      </c>
      <c r="E281" s="321" t="str">
        <f>IF($B281="","",calculations!K27+calculations!M27)</f>
        <v/>
      </c>
      <c r="F281" s="322" t="str">
        <f>IF($B281="","",VLOOKUP('Basic Elections'!$C$34,STD_Rates_lookup,2,FALSE))</f>
        <v/>
      </c>
      <c r="G281" s="304" t="str">
        <f>IF($B281="","",calculations!L27+calculations!N27)</f>
        <v/>
      </c>
      <c r="H281" s="303"/>
      <c r="I281" s="297" t="str">
        <f>IF(OR('Basic Elections'!$C130="",'Basic Elections'!$C$34="None"),"",'Basic Elections'!$C130)</f>
        <v/>
      </c>
      <c r="J281" s="297" t="str">
        <f>IF(OR('Basic Elections'!$D130="",'Basic Elections'!$C$34="None"),"",'Basic Elections'!$D130)</f>
        <v/>
      </c>
      <c r="K281" s="298" t="str">
        <f>IF($I281="","",calculations!D77)</f>
        <v/>
      </c>
      <c r="L281" s="321" t="str">
        <f>IF($I281="","",calculations!K77+calculations!M77)</f>
        <v/>
      </c>
      <c r="M281" s="322" t="str">
        <f>IF($I281="","",VLOOKUP('Basic Elections'!$C$34,STD_Rates_lookup,2,FALSE))</f>
        <v/>
      </c>
      <c r="N281" s="323" t="str">
        <f>IF($I281="","",calculations!L77+calculations!N77)</f>
        <v/>
      </c>
      <c r="O281"/>
      <c r="P281" s="40"/>
      <c r="Q281" s="40"/>
      <c r="R281" s="40"/>
      <c r="S281" s="40"/>
      <c r="T281" s="40"/>
      <c r="U281" s="40"/>
      <c r="V281" s="48"/>
    </row>
    <row r="282" spans="2:22" x14ac:dyDescent="0.3">
      <c r="B282" s="274" t="str">
        <f>IF(OR('Basic Elections'!$C81="",'Basic Elections'!$C$34="None"),"",'Basic Elections'!$C81)</f>
        <v/>
      </c>
      <c r="C282" s="274" t="str">
        <f>IF(OR('Basic Elections'!$D81="",'Basic Elections'!$C$34="None"),"",'Basic Elections'!$D81)</f>
        <v/>
      </c>
      <c r="D282" s="309" t="str">
        <f>IF($B282="","",calculations!D28)</f>
        <v/>
      </c>
      <c r="E282" s="324" t="str">
        <f>IF($B282="","",calculations!K28+calculations!M28)</f>
        <v/>
      </c>
      <c r="F282" s="325" t="str">
        <f>IF($B282="","",VLOOKUP('Basic Elections'!$C$34,STD_Rates_lookup,2,FALSE))</f>
        <v/>
      </c>
      <c r="G282" s="314" t="str">
        <f>IF($B282="","",calculations!L28+calculations!N28)</f>
        <v/>
      </c>
      <c r="H282" s="303"/>
      <c r="I282" s="308" t="str">
        <f>IF(OR('Basic Elections'!$C131="",'Basic Elections'!$C$34="None"),"",'Basic Elections'!$C131)</f>
        <v/>
      </c>
      <c r="J282" s="308" t="str">
        <f>IF(OR('Basic Elections'!$D131="",'Basic Elections'!$C$34="None"),"",'Basic Elections'!$D131)</f>
        <v/>
      </c>
      <c r="K282" s="309" t="str">
        <f>IF($I282="","",calculations!D78)</f>
        <v/>
      </c>
      <c r="L282" s="324" t="str">
        <f>IF($I282="","",calculations!K78+calculations!M78)</f>
        <v/>
      </c>
      <c r="M282" s="325" t="str">
        <f>IF($I282="","",VLOOKUP('Basic Elections'!$C$34,STD_Rates_lookup,2,FALSE))</f>
        <v/>
      </c>
      <c r="N282" s="326" t="str">
        <f>IF($I282="","",calculations!L78+calculations!N78)</f>
        <v/>
      </c>
      <c r="O282"/>
      <c r="P282" s="50"/>
      <c r="Q282" s="40"/>
      <c r="R282" s="40"/>
      <c r="S282" s="40"/>
      <c r="T282" s="40"/>
      <c r="U282" s="40"/>
      <c r="V282" s="48"/>
    </row>
    <row r="283" spans="2:22" x14ac:dyDescent="0.3">
      <c r="B283" s="269" t="str">
        <f>IF(OR('Basic Elections'!$C82="",'Basic Elections'!$C$34="None"),"",'Basic Elections'!$C82)</f>
        <v/>
      </c>
      <c r="C283" s="269" t="str">
        <f>IF(OR('Basic Elections'!$D82="",'Basic Elections'!$C$34="None"),"",'Basic Elections'!$D82)</f>
        <v/>
      </c>
      <c r="D283" s="298" t="str">
        <f>IF($B283="","",calculations!D29)</f>
        <v/>
      </c>
      <c r="E283" s="321" t="str">
        <f>IF($B283="","",calculations!K29+calculations!M29)</f>
        <v/>
      </c>
      <c r="F283" s="322" t="str">
        <f>IF($B283="","",VLOOKUP('Basic Elections'!$C$34,STD_Rates_lookup,2,FALSE))</f>
        <v/>
      </c>
      <c r="G283" s="304" t="str">
        <f>IF($B283="","",calculations!L29+calculations!N29)</f>
        <v/>
      </c>
      <c r="H283" s="303"/>
      <c r="I283" s="297" t="str">
        <f>IF(OR('Basic Elections'!$C132="",'Basic Elections'!$C$34="None"),"",'Basic Elections'!$C132)</f>
        <v/>
      </c>
      <c r="J283" s="297" t="str">
        <f>IF(OR('Basic Elections'!$D132="",'Basic Elections'!$C$34="None"),"",'Basic Elections'!$D132)</f>
        <v/>
      </c>
      <c r="K283" s="298" t="str">
        <f>IF($I283="","",calculations!D79)</f>
        <v/>
      </c>
      <c r="L283" s="321" t="str">
        <f>IF($I283="","",calculations!K79+calculations!M79)</f>
        <v/>
      </c>
      <c r="M283" s="322" t="str">
        <f>IF($I283="","",VLOOKUP('Basic Elections'!$C$34,STD_Rates_lookup,2,FALSE))</f>
        <v/>
      </c>
      <c r="N283" s="323" t="str">
        <f>IF($I283="","",calculations!L79+calculations!N79)</f>
        <v/>
      </c>
      <c r="O283"/>
      <c r="P283" s="50"/>
      <c r="Q283" s="40"/>
      <c r="R283" s="40"/>
      <c r="S283" s="40"/>
      <c r="T283" s="40"/>
      <c r="U283" s="40"/>
      <c r="V283" s="48"/>
    </row>
    <row r="284" spans="2:22" x14ac:dyDescent="0.3">
      <c r="B284" s="274" t="str">
        <f>IF(OR('Basic Elections'!$C83="",'Basic Elections'!$C$34="None"),"",'Basic Elections'!$C83)</f>
        <v/>
      </c>
      <c r="C284" s="274" t="str">
        <f>IF(OR('Basic Elections'!$D83="",'Basic Elections'!$C$34="None"),"",'Basic Elections'!$D83)</f>
        <v/>
      </c>
      <c r="D284" s="309" t="str">
        <f>IF($B284="","",calculations!D30)</f>
        <v/>
      </c>
      <c r="E284" s="324" t="str">
        <f>IF($B284="","",calculations!K30+calculations!M30)</f>
        <v/>
      </c>
      <c r="F284" s="325" t="str">
        <f>IF($B284="","",VLOOKUP('Basic Elections'!$C$34,STD_Rates_lookup,2,FALSE))</f>
        <v/>
      </c>
      <c r="G284" s="314" t="str">
        <f>IF($B284="","",calculations!L30+calculations!N30)</f>
        <v/>
      </c>
      <c r="H284" s="303"/>
      <c r="I284" s="308" t="str">
        <f>IF(OR('Basic Elections'!$C133="",'Basic Elections'!$C$34="None"),"",'Basic Elections'!$C133)</f>
        <v/>
      </c>
      <c r="J284" s="308" t="str">
        <f>IF(OR('Basic Elections'!$D133="",'Basic Elections'!$C$34="None"),"",'Basic Elections'!$D133)</f>
        <v/>
      </c>
      <c r="K284" s="309" t="str">
        <f>IF($I284="","",calculations!D80)</f>
        <v/>
      </c>
      <c r="L284" s="324" t="str">
        <f>IF($I284="","",calculations!K80+calculations!M80)</f>
        <v/>
      </c>
      <c r="M284" s="325" t="str">
        <f>IF($I284="","",VLOOKUP('Basic Elections'!$C$34,STD_Rates_lookup,2,FALSE))</f>
        <v/>
      </c>
      <c r="N284" s="326" t="str">
        <f>IF($I284="","",calculations!L80+calculations!N80)</f>
        <v/>
      </c>
      <c r="O284"/>
      <c r="P284" s="50"/>
      <c r="Q284" s="40"/>
      <c r="R284" s="40"/>
      <c r="S284" s="40"/>
      <c r="T284" s="40"/>
      <c r="U284" s="40"/>
      <c r="V284" s="48"/>
    </row>
    <row r="285" spans="2:22" x14ac:dyDescent="0.3">
      <c r="B285" s="269" t="str">
        <f>IF(OR('Basic Elections'!$C84="",'Basic Elections'!$C$34="None"),"",'Basic Elections'!$C84)</f>
        <v/>
      </c>
      <c r="C285" s="269" t="str">
        <f>IF(OR('Basic Elections'!$D84="",'Basic Elections'!$C$34="None"),"",'Basic Elections'!$D84)</f>
        <v/>
      </c>
      <c r="D285" s="298" t="str">
        <f>IF($B285="","",calculations!D31)</f>
        <v/>
      </c>
      <c r="E285" s="321" t="str">
        <f>IF($B285="","",calculations!K31+calculations!M31)</f>
        <v/>
      </c>
      <c r="F285" s="322" t="str">
        <f>IF($B285="","",VLOOKUP('Basic Elections'!$C$34,STD_Rates_lookup,2,FALSE))</f>
        <v/>
      </c>
      <c r="G285" s="304" t="str">
        <f>IF($B285="","",calculations!L31+calculations!N31)</f>
        <v/>
      </c>
      <c r="H285" s="303"/>
      <c r="I285" s="297" t="str">
        <f>IF(OR('Basic Elections'!$C134="",'Basic Elections'!$C$34="None"),"",'Basic Elections'!$C134)</f>
        <v/>
      </c>
      <c r="J285" s="297" t="str">
        <f>IF(OR('Basic Elections'!$D134="",'Basic Elections'!$C$34="None"),"",'Basic Elections'!$D134)</f>
        <v/>
      </c>
      <c r="K285" s="298" t="str">
        <f>IF($I285="","",calculations!D81)</f>
        <v/>
      </c>
      <c r="L285" s="321" t="str">
        <f>IF($I285="","",calculations!K81+calculations!M81)</f>
        <v/>
      </c>
      <c r="M285" s="322" t="str">
        <f>IF($I285="","",VLOOKUP('Basic Elections'!$C$34,STD_Rates_lookup,2,FALSE))</f>
        <v/>
      </c>
      <c r="N285" s="323" t="str">
        <f>IF($I285="","",calculations!L81+calculations!N81)</f>
        <v/>
      </c>
      <c r="O285"/>
      <c r="P285" s="50"/>
      <c r="Q285" s="40"/>
      <c r="R285" s="40"/>
      <c r="S285" s="40"/>
      <c r="T285" s="40"/>
      <c r="U285" s="40"/>
      <c r="V285" s="48"/>
    </row>
    <row r="286" spans="2:22" x14ac:dyDescent="0.3">
      <c r="B286" s="274" t="str">
        <f>IF(OR('Basic Elections'!$C85="",'Basic Elections'!$C$34="None"),"",'Basic Elections'!$C85)</f>
        <v/>
      </c>
      <c r="C286" s="274" t="str">
        <f>IF(OR('Basic Elections'!$D85="",'Basic Elections'!$C$34="None"),"",'Basic Elections'!$D85)</f>
        <v/>
      </c>
      <c r="D286" s="309" t="str">
        <f>IF($B286="","",calculations!D32)</f>
        <v/>
      </c>
      <c r="E286" s="324" t="str">
        <f>IF($B286="","",calculations!K32+calculations!M32)</f>
        <v/>
      </c>
      <c r="F286" s="325" t="str">
        <f>IF($B286="","",VLOOKUP('Basic Elections'!$C$34,STD_Rates_lookup,2,FALSE))</f>
        <v/>
      </c>
      <c r="G286" s="314" t="str">
        <f>IF($B286="","",calculations!L32+calculations!N32)</f>
        <v/>
      </c>
      <c r="H286" s="303"/>
      <c r="I286" s="308" t="str">
        <f>IF(OR('Basic Elections'!$C135="",'Basic Elections'!$C$34="None"),"",'Basic Elections'!$C135)</f>
        <v/>
      </c>
      <c r="J286" s="308" t="str">
        <f>IF(OR('Basic Elections'!$D135="",'Basic Elections'!$C$34="None"),"",'Basic Elections'!$D135)</f>
        <v/>
      </c>
      <c r="K286" s="309" t="str">
        <f>IF($I286="","",calculations!D82)</f>
        <v/>
      </c>
      <c r="L286" s="324" t="str">
        <f>IF($I286="","",calculations!K82+calculations!M82)</f>
        <v/>
      </c>
      <c r="M286" s="325" t="str">
        <f>IF($I286="","",VLOOKUP('Basic Elections'!$C$34,STD_Rates_lookup,2,FALSE))</f>
        <v/>
      </c>
      <c r="N286" s="326" t="str">
        <f>IF($I286="","",calculations!L82+calculations!N82)</f>
        <v/>
      </c>
      <c r="O286"/>
      <c r="P286" s="50"/>
      <c r="Q286" s="40"/>
      <c r="R286" s="40"/>
      <c r="S286" s="40"/>
      <c r="T286" s="40"/>
      <c r="U286" s="40"/>
      <c r="V286" s="48"/>
    </row>
    <row r="287" spans="2:22" x14ac:dyDescent="0.3">
      <c r="B287" s="269" t="str">
        <f>IF(OR('Basic Elections'!$C86="",'Basic Elections'!$C$34="None"),"",'Basic Elections'!$C86)</f>
        <v/>
      </c>
      <c r="C287" s="269" t="str">
        <f>IF(OR('Basic Elections'!$D86="",'Basic Elections'!$C$34="None"),"",'Basic Elections'!$D86)</f>
        <v/>
      </c>
      <c r="D287" s="298" t="str">
        <f>IF($B287="","",calculations!D33)</f>
        <v/>
      </c>
      <c r="E287" s="321" t="str">
        <f>IF($B287="","",calculations!K33+calculations!M33)</f>
        <v/>
      </c>
      <c r="F287" s="322" t="str">
        <f>IF($B287="","",VLOOKUP('Basic Elections'!$C$34,STD_Rates_lookup,2,FALSE))</f>
        <v/>
      </c>
      <c r="G287" s="304" t="str">
        <f>IF($B287="","",calculations!L33+calculations!N33)</f>
        <v/>
      </c>
      <c r="H287" s="303"/>
      <c r="I287" s="297" t="str">
        <f>IF(OR('Basic Elections'!$C136="",'Basic Elections'!$C$34="None"),"",'Basic Elections'!$C136)</f>
        <v/>
      </c>
      <c r="J287" s="297" t="str">
        <f>IF(OR('Basic Elections'!$D136="",'Basic Elections'!$C$34="None"),"",'Basic Elections'!$D136)</f>
        <v/>
      </c>
      <c r="K287" s="298" t="str">
        <f>IF($I287="","",calculations!D83)</f>
        <v/>
      </c>
      <c r="L287" s="321" t="str">
        <f>IF($I287="","",calculations!K83+calculations!M83)</f>
        <v/>
      </c>
      <c r="M287" s="322" t="str">
        <f>IF($I287="","",VLOOKUP('Basic Elections'!$C$34,STD_Rates_lookup,2,FALSE))</f>
        <v/>
      </c>
      <c r="N287" s="323" t="str">
        <f>IF($I287="","",calculations!L83+calculations!N83)</f>
        <v/>
      </c>
      <c r="O287"/>
      <c r="P287" s="50"/>
      <c r="Q287" s="40"/>
      <c r="R287" s="40"/>
      <c r="S287" s="40"/>
      <c r="T287" s="40"/>
      <c r="U287" s="40"/>
      <c r="V287" s="48"/>
    </row>
    <row r="288" spans="2:22" x14ac:dyDescent="0.3">
      <c r="B288" s="274" t="str">
        <f>IF(OR('Basic Elections'!$C87="",'Basic Elections'!$C$34="None"),"",'Basic Elections'!$C87)</f>
        <v/>
      </c>
      <c r="C288" s="274" t="str">
        <f>IF(OR('Basic Elections'!$D87="",'Basic Elections'!$C$34="None"),"",'Basic Elections'!$D87)</f>
        <v/>
      </c>
      <c r="D288" s="309" t="str">
        <f>IF($B288="","",calculations!D34)</f>
        <v/>
      </c>
      <c r="E288" s="324" t="str">
        <f>IF($B288="","",calculations!K34+calculations!M34)</f>
        <v/>
      </c>
      <c r="F288" s="325" t="str">
        <f>IF($B288="","",VLOOKUP('Basic Elections'!$C$34,STD_Rates_lookup,2,FALSE))</f>
        <v/>
      </c>
      <c r="G288" s="314" t="str">
        <f>IF($B288="","",calculations!L34+calculations!N34)</f>
        <v/>
      </c>
      <c r="H288" s="303"/>
      <c r="I288" s="308" t="str">
        <f>IF(OR('Basic Elections'!$C137="",'Basic Elections'!$C$34="None"),"",'Basic Elections'!$C137)</f>
        <v/>
      </c>
      <c r="J288" s="308" t="str">
        <f>IF(OR('Basic Elections'!$D137="",'Basic Elections'!$C$34="None"),"",'Basic Elections'!$D137)</f>
        <v/>
      </c>
      <c r="K288" s="309" t="str">
        <f>IF($I288="","",calculations!D84)</f>
        <v/>
      </c>
      <c r="L288" s="324" t="str">
        <f>IF($I288="","",calculations!K84+calculations!M84)</f>
        <v/>
      </c>
      <c r="M288" s="325" t="str">
        <f>IF($I288="","",VLOOKUP('Basic Elections'!$C$34,STD_Rates_lookup,2,FALSE))</f>
        <v/>
      </c>
      <c r="N288" s="326" t="str">
        <f>IF($I288="","",calculations!L84+calculations!N84)</f>
        <v/>
      </c>
      <c r="O288"/>
      <c r="P288" s="50"/>
      <c r="Q288" s="40"/>
      <c r="R288" s="40"/>
      <c r="S288" s="40"/>
      <c r="T288" s="40"/>
      <c r="U288" s="40"/>
      <c r="V288" s="48"/>
    </row>
    <row r="289" spans="2:22" x14ac:dyDescent="0.3">
      <c r="B289" s="269" t="str">
        <f>IF(OR('Basic Elections'!$C88="",'Basic Elections'!$C$34="None"),"",'Basic Elections'!$C88)</f>
        <v/>
      </c>
      <c r="C289" s="269" t="str">
        <f>IF(OR('Basic Elections'!$D88="",'Basic Elections'!$C$34="None"),"",'Basic Elections'!$D88)</f>
        <v/>
      </c>
      <c r="D289" s="298" t="str">
        <f>IF($B289="","",calculations!D35)</f>
        <v/>
      </c>
      <c r="E289" s="321" t="str">
        <f>IF($B289="","",calculations!K35+calculations!M35)</f>
        <v/>
      </c>
      <c r="F289" s="322" t="str">
        <f>IF($B289="","",VLOOKUP('Basic Elections'!$C$34,STD_Rates_lookup,2,FALSE))</f>
        <v/>
      </c>
      <c r="G289" s="304" t="str">
        <f>IF($B289="","",calculations!L35+calculations!N35)</f>
        <v/>
      </c>
      <c r="H289" s="303"/>
      <c r="I289" s="297" t="str">
        <f>IF(OR('Basic Elections'!$C138="",'Basic Elections'!$C$34="None"),"",'Basic Elections'!$C138)</f>
        <v/>
      </c>
      <c r="J289" s="297" t="str">
        <f>IF(OR('Basic Elections'!$D138="",'Basic Elections'!$C$34="None"),"",'Basic Elections'!$D138)</f>
        <v/>
      </c>
      <c r="K289" s="298" t="str">
        <f>IF($I289="","",calculations!D85)</f>
        <v/>
      </c>
      <c r="L289" s="321" t="str">
        <f>IF($I289="","",calculations!K85+calculations!M85)</f>
        <v/>
      </c>
      <c r="M289" s="322" t="str">
        <f>IF($I289="","",VLOOKUP('Basic Elections'!$C$34,STD_Rates_lookup,2,FALSE))</f>
        <v/>
      </c>
      <c r="N289" s="323" t="str">
        <f>IF($I289="","",calculations!L85+calculations!N85)</f>
        <v/>
      </c>
      <c r="O289"/>
      <c r="P289" s="50"/>
      <c r="Q289" s="40"/>
      <c r="R289" s="40"/>
      <c r="S289" s="40"/>
      <c r="T289" s="40"/>
      <c r="U289" s="40"/>
      <c r="V289" s="48"/>
    </row>
    <row r="290" spans="2:22" x14ac:dyDescent="0.3">
      <c r="B290" s="274" t="str">
        <f>IF(OR('Basic Elections'!$C89="",'Basic Elections'!$C$34="None"),"",'Basic Elections'!$C89)</f>
        <v/>
      </c>
      <c r="C290" s="274" t="str">
        <f>IF(OR('Basic Elections'!$D89="",'Basic Elections'!$C$34="None"),"",'Basic Elections'!$D89)</f>
        <v/>
      </c>
      <c r="D290" s="309" t="str">
        <f>IF($B290="","",calculations!D36)</f>
        <v/>
      </c>
      <c r="E290" s="324" t="str">
        <f>IF($B290="","",calculations!K36+calculations!M36)</f>
        <v/>
      </c>
      <c r="F290" s="325" t="str">
        <f>IF($B290="","",VLOOKUP('Basic Elections'!$C$34,STD_Rates_lookup,2,FALSE))</f>
        <v/>
      </c>
      <c r="G290" s="314" t="str">
        <f>IF($B290="","",calculations!L36+calculations!N36)</f>
        <v/>
      </c>
      <c r="H290" s="303"/>
      <c r="I290" s="308" t="str">
        <f>IF(OR('Basic Elections'!$C139="",'Basic Elections'!$C$34="None"),"",'Basic Elections'!$C139)</f>
        <v/>
      </c>
      <c r="J290" s="308" t="str">
        <f>IF(OR('Basic Elections'!$D139="",'Basic Elections'!$C$34="None"),"",'Basic Elections'!$D139)</f>
        <v/>
      </c>
      <c r="K290" s="309" t="str">
        <f>IF($I290="","",calculations!D86)</f>
        <v/>
      </c>
      <c r="L290" s="324" t="str">
        <f>IF($I290="","",calculations!K86+calculations!M86)</f>
        <v/>
      </c>
      <c r="M290" s="325" t="str">
        <f>IF($I290="","",VLOOKUP('Basic Elections'!$C$34,STD_Rates_lookup,2,FALSE))</f>
        <v/>
      </c>
      <c r="N290" s="326" t="str">
        <f>IF($I290="","",calculations!L86+calculations!N86)</f>
        <v/>
      </c>
      <c r="O290"/>
      <c r="P290" s="50"/>
      <c r="Q290" s="40"/>
      <c r="R290" s="40"/>
      <c r="S290" s="40"/>
      <c r="T290" s="40"/>
      <c r="U290" s="40"/>
      <c r="V290" s="48"/>
    </row>
    <row r="291" spans="2:22" x14ac:dyDescent="0.3">
      <c r="B291" s="269" t="str">
        <f>IF(OR('Basic Elections'!$C90="",'Basic Elections'!$C$34="None"),"",'Basic Elections'!$C90)</f>
        <v/>
      </c>
      <c r="C291" s="269" t="str">
        <f>IF(OR('Basic Elections'!$D90="",'Basic Elections'!$C$34="None"),"",'Basic Elections'!$D90)</f>
        <v/>
      </c>
      <c r="D291" s="298" t="str">
        <f>IF($B291="","",calculations!D37)</f>
        <v/>
      </c>
      <c r="E291" s="321" t="str">
        <f>IF($B291="","",calculations!K37+calculations!M37)</f>
        <v/>
      </c>
      <c r="F291" s="322" t="str">
        <f>IF($B291="","",VLOOKUP('Basic Elections'!$C$34,STD_Rates_lookup,2,FALSE))</f>
        <v/>
      </c>
      <c r="G291" s="304" t="str">
        <f>IF($B291="","",calculations!L37+calculations!N37)</f>
        <v/>
      </c>
      <c r="H291" s="303"/>
      <c r="I291" s="297" t="str">
        <f>IF(OR('Basic Elections'!$C140="",'Basic Elections'!$C$34="None"),"",'Basic Elections'!$C140)</f>
        <v/>
      </c>
      <c r="J291" s="297" t="str">
        <f>IF(OR('Basic Elections'!$D140="",'Basic Elections'!$C$34="None"),"",'Basic Elections'!$D140)</f>
        <v/>
      </c>
      <c r="K291" s="298" t="str">
        <f>IF($I291="","",calculations!D87)</f>
        <v/>
      </c>
      <c r="L291" s="321" t="str">
        <f>IF($I291="","",calculations!K87+calculations!M87)</f>
        <v/>
      </c>
      <c r="M291" s="322" t="str">
        <f>IF($I291="","",VLOOKUP('Basic Elections'!$C$34,STD_Rates_lookup,2,FALSE))</f>
        <v/>
      </c>
      <c r="N291" s="323" t="str">
        <f>IF($I291="","",calculations!L87+calculations!N87)</f>
        <v/>
      </c>
      <c r="O291"/>
      <c r="P291" s="50"/>
      <c r="Q291" s="40"/>
      <c r="R291" s="40"/>
      <c r="S291" s="40"/>
      <c r="T291" s="40"/>
      <c r="U291" s="40"/>
      <c r="V291" s="48"/>
    </row>
    <row r="292" spans="2:22" x14ac:dyDescent="0.3">
      <c r="B292" s="274" t="str">
        <f>IF(OR('Basic Elections'!$C91="",'Basic Elections'!$C$34="None"),"",'Basic Elections'!$C91)</f>
        <v/>
      </c>
      <c r="C292" s="274" t="str">
        <f>IF(OR('Basic Elections'!$D91="",'Basic Elections'!$C$34="None"),"",'Basic Elections'!$D91)</f>
        <v/>
      </c>
      <c r="D292" s="309" t="str">
        <f>IF($B292="","",calculations!D38)</f>
        <v/>
      </c>
      <c r="E292" s="324" t="str">
        <f>IF($B292="","",calculations!K38+calculations!M38)</f>
        <v/>
      </c>
      <c r="F292" s="325" t="str">
        <f>IF($B292="","",VLOOKUP('Basic Elections'!$C$34,STD_Rates_lookup,2,FALSE))</f>
        <v/>
      </c>
      <c r="G292" s="314" t="str">
        <f>IF($B292="","",calculations!L38+calculations!N38)</f>
        <v/>
      </c>
      <c r="H292" s="303"/>
      <c r="I292" s="308" t="str">
        <f>IF(OR('Basic Elections'!$C141="",'Basic Elections'!$C$34="None"),"",'Basic Elections'!$C141)</f>
        <v/>
      </c>
      <c r="J292" s="308" t="str">
        <f>IF(OR('Basic Elections'!$D141="",'Basic Elections'!$C$34="None"),"",'Basic Elections'!$D141)</f>
        <v/>
      </c>
      <c r="K292" s="309" t="str">
        <f>IF($I292="","",calculations!D88)</f>
        <v/>
      </c>
      <c r="L292" s="324" t="str">
        <f>IF($I292="","",calculations!K88+calculations!M88)</f>
        <v/>
      </c>
      <c r="M292" s="325" t="str">
        <f>IF($I292="","",VLOOKUP('Basic Elections'!$C$34,STD_Rates_lookup,2,FALSE))</f>
        <v/>
      </c>
      <c r="N292" s="326" t="str">
        <f>IF($I292="","",calculations!L88+calculations!N88)</f>
        <v/>
      </c>
      <c r="O292"/>
      <c r="P292" s="50"/>
      <c r="Q292" s="40"/>
      <c r="R292" s="40"/>
      <c r="S292" s="40"/>
      <c r="T292" s="40"/>
      <c r="U292" s="40"/>
      <c r="V292" s="48"/>
    </row>
    <row r="293" spans="2:22" x14ac:dyDescent="0.3">
      <c r="B293" s="269" t="str">
        <f>IF(OR('Basic Elections'!$C92="",'Basic Elections'!$C$34="None"),"",'Basic Elections'!$C92)</f>
        <v/>
      </c>
      <c r="C293" s="269" t="str">
        <f>IF(OR('Basic Elections'!$D92="",'Basic Elections'!$C$34="None"),"",'Basic Elections'!$D92)</f>
        <v/>
      </c>
      <c r="D293" s="298" t="str">
        <f>IF($B293="","",calculations!D39)</f>
        <v/>
      </c>
      <c r="E293" s="321" t="str">
        <f>IF($B293="","",calculations!K39+calculations!M39)</f>
        <v/>
      </c>
      <c r="F293" s="322" t="str">
        <f>IF($B293="","",VLOOKUP('Basic Elections'!$C$34,STD_Rates_lookup,2,FALSE))</f>
        <v/>
      </c>
      <c r="G293" s="304" t="str">
        <f>IF($B293="","",calculations!L39+calculations!N39)</f>
        <v/>
      </c>
      <c r="H293" s="303"/>
      <c r="I293" s="297" t="str">
        <f>IF(OR('Basic Elections'!$C142="",'Basic Elections'!$C$34="None"),"",'Basic Elections'!$C142)</f>
        <v/>
      </c>
      <c r="J293" s="297" t="str">
        <f>IF(OR('Basic Elections'!$D142="",'Basic Elections'!$C$34="None"),"",'Basic Elections'!$D142)</f>
        <v/>
      </c>
      <c r="K293" s="298" t="str">
        <f>IF($I293="","",calculations!D89)</f>
        <v/>
      </c>
      <c r="L293" s="321" t="str">
        <f>IF($I293="","",calculations!K89+calculations!M89)</f>
        <v/>
      </c>
      <c r="M293" s="322" t="str">
        <f>IF($I293="","",VLOOKUP('Basic Elections'!$C$34,STD_Rates_lookup,2,FALSE))</f>
        <v/>
      </c>
      <c r="N293" s="323" t="str">
        <f>IF($I293="","",calculations!L89+calculations!N89)</f>
        <v/>
      </c>
      <c r="O293"/>
      <c r="P293" s="50"/>
      <c r="Q293" s="40"/>
      <c r="R293" s="40"/>
      <c r="S293" s="40"/>
      <c r="T293" s="40"/>
      <c r="U293" s="40"/>
      <c r="V293" s="48"/>
    </row>
    <row r="294" spans="2:22" x14ac:dyDescent="0.3">
      <c r="B294" s="274" t="str">
        <f>IF(OR('Basic Elections'!$C93="",'Basic Elections'!$C$34="None"),"",'Basic Elections'!$C93)</f>
        <v/>
      </c>
      <c r="C294" s="274" t="str">
        <f>IF(OR('Basic Elections'!$D93="",'Basic Elections'!$C$34="None"),"",'Basic Elections'!$D93)</f>
        <v/>
      </c>
      <c r="D294" s="309" t="str">
        <f>IF($B294="","",calculations!D40)</f>
        <v/>
      </c>
      <c r="E294" s="324" t="str">
        <f>IF($B294="","",calculations!K40+calculations!M40)</f>
        <v/>
      </c>
      <c r="F294" s="325" t="str">
        <f>IF($B294="","",VLOOKUP('Basic Elections'!$C$34,STD_Rates_lookup,2,FALSE))</f>
        <v/>
      </c>
      <c r="G294" s="314" t="str">
        <f>IF($B294="","",calculations!L40+calculations!N40)</f>
        <v/>
      </c>
      <c r="H294" s="303"/>
      <c r="I294" s="308" t="str">
        <f>IF(OR('Basic Elections'!$C143="",'Basic Elections'!$C$34="None"),"",'Basic Elections'!$C143)</f>
        <v/>
      </c>
      <c r="J294" s="308" t="str">
        <f>IF(OR('Basic Elections'!$D143="",'Basic Elections'!$C$34="None"),"",'Basic Elections'!$D143)</f>
        <v/>
      </c>
      <c r="K294" s="309" t="str">
        <f>IF($I294="","",calculations!D90)</f>
        <v/>
      </c>
      <c r="L294" s="324" t="str">
        <f>IF($I294="","",calculations!K90+calculations!M90)</f>
        <v/>
      </c>
      <c r="M294" s="325" t="str">
        <f>IF($I294="","",VLOOKUP('Basic Elections'!$C$34,STD_Rates_lookup,2,FALSE))</f>
        <v/>
      </c>
      <c r="N294" s="326" t="str">
        <f>IF($I294="","",calculations!L90+calculations!N90)</f>
        <v/>
      </c>
      <c r="O294"/>
      <c r="P294" s="50"/>
      <c r="Q294" s="40"/>
      <c r="R294" s="40"/>
      <c r="S294" s="40"/>
      <c r="T294" s="40"/>
      <c r="U294" s="40"/>
      <c r="V294" s="48"/>
    </row>
    <row r="295" spans="2:22" x14ac:dyDescent="0.3">
      <c r="B295" s="269" t="str">
        <f>IF(OR('Basic Elections'!$C94="",'Basic Elections'!$C$34="None"),"",'Basic Elections'!$C94)</f>
        <v/>
      </c>
      <c r="C295" s="269" t="str">
        <f>IF(OR('Basic Elections'!$D94="",'Basic Elections'!$C$34="None"),"",'Basic Elections'!$D94)</f>
        <v/>
      </c>
      <c r="D295" s="298" t="str">
        <f>IF($B295="","",calculations!D41)</f>
        <v/>
      </c>
      <c r="E295" s="321" t="str">
        <f>IF($B295="","",calculations!K41+calculations!M41)</f>
        <v/>
      </c>
      <c r="F295" s="322" t="str">
        <f>IF($B295="","",VLOOKUP('Basic Elections'!$C$34,STD_Rates_lookup,2,FALSE))</f>
        <v/>
      </c>
      <c r="G295" s="304" t="str">
        <f>IF($B295="","",calculations!L41+calculations!N41)</f>
        <v/>
      </c>
      <c r="H295" s="303"/>
      <c r="I295" s="297" t="str">
        <f>IF(OR('Basic Elections'!$C144="",'Basic Elections'!$C$34="None"),"",'Basic Elections'!$C144)</f>
        <v/>
      </c>
      <c r="J295" s="297" t="str">
        <f>IF(OR('Basic Elections'!$D144="",'Basic Elections'!$C$34="None"),"",'Basic Elections'!$D144)</f>
        <v/>
      </c>
      <c r="K295" s="298" t="str">
        <f>IF($I295="","",calculations!D91)</f>
        <v/>
      </c>
      <c r="L295" s="321" t="str">
        <f>IF($I295="","",calculations!K91+calculations!M91)</f>
        <v/>
      </c>
      <c r="M295" s="322" t="str">
        <f>IF($I295="","",VLOOKUP('Basic Elections'!$C$34,STD_Rates_lookup,2,FALSE))</f>
        <v/>
      </c>
      <c r="N295" s="323" t="str">
        <f>IF($I295="","",calculations!L91+calculations!N91)</f>
        <v/>
      </c>
      <c r="O295"/>
      <c r="P295" s="50"/>
      <c r="Q295" s="40"/>
      <c r="R295" s="40"/>
      <c r="S295" s="40"/>
      <c r="T295" s="40"/>
      <c r="U295" s="40"/>
      <c r="V295" s="48"/>
    </row>
    <row r="296" spans="2:22" x14ac:dyDescent="0.3">
      <c r="B296" s="274" t="str">
        <f>IF(OR('Basic Elections'!$C95="",'Basic Elections'!$C$34="None"),"",'Basic Elections'!$C95)</f>
        <v/>
      </c>
      <c r="C296" s="274" t="str">
        <f>IF(OR('Basic Elections'!$D95="",'Basic Elections'!$C$34="None"),"",'Basic Elections'!$D95)</f>
        <v/>
      </c>
      <c r="D296" s="309" t="str">
        <f>IF($B296="","",calculations!D42)</f>
        <v/>
      </c>
      <c r="E296" s="324" t="str">
        <f>IF($B296="","",calculations!K42+calculations!M42)</f>
        <v/>
      </c>
      <c r="F296" s="325" t="str">
        <f>IF($B296="","",VLOOKUP('Basic Elections'!$C$34,STD_Rates_lookup,2,FALSE))</f>
        <v/>
      </c>
      <c r="G296" s="314" t="str">
        <f>IF($B296="","",calculations!L42+calculations!N42)</f>
        <v/>
      </c>
      <c r="H296" s="303"/>
      <c r="I296" s="308" t="str">
        <f>IF(OR('Basic Elections'!$C145="",'Basic Elections'!$C$34="None"),"",'Basic Elections'!$C145)</f>
        <v/>
      </c>
      <c r="J296" s="308" t="str">
        <f>IF(OR('Basic Elections'!$D145="",'Basic Elections'!$C$34="None"),"",'Basic Elections'!$D145)</f>
        <v/>
      </c>
      <c r="K296" s="309" t="str">
        <f>IF($I296="","",calculations!D92)</f>
        <v/>
      </c>
      <c r="L296" s="324" t="str">
        <f>IF($I296="","",calculations!K92+calculations!M92)</f>
        <v/>
      </c>
      <c r="M296" s="325" t="str">
        <f>IF($I296="","",VLOOKUP('Basic Elections'!$C$34,STD_Rates_lookup,2,FALSE))</f>
        <v/>
      </c>
      <c r="N296" s="326" t="str">
        <f>IF($I296="","",calculations!L92+calculations!N92)</f>
        <v/>
      </c>
      <c r="O296"/>
      <c r="P296" s="50"/>
      <c r="Q296" s="40"/>
      <c r="R296" s="40"/>
      <c r="S296" s="40"/>
      <c r="T296" s="40"/>
      <c r="U296" s="40"/>
      <c r="V296" s="48"/>
    </row>
    <row r="297" spans="2:22" x14ac:dyDescent="0.3">
      <c r="B297" s="269" t="str">
        <f>IF(OR('Basic Elections'!$C96="",'Basic Elections'!$C$34="None"),"",'Basic Elections'!$C96)</f>
        <v/>
      </c>
      <c r="C297" s="269" t="str">
        <f>IF(OR('Basic Elections'!$D96="",'Basic Elections'!$C$34="None"),"",'Basic Elections'!$D96)</f>
        <v/>
      </c>
      <c r="D297" s="298" t="str">
        <f>IF($B297="","",calculations!D43)</f>
        <v/>
      </c>
      <c r="E297" s="321" t="str">
        <f>IF($B297="","",calculations!K43+calculations!M43)</f>
        <v/>
      </c>
      <c r="F297" s="322" t="str">
        <f>IF($B297="","",VLOOKUP('Basic Elections'!$C$34,STD_Rates_lookup,2,FALSE))</f>
        <v/>
      </c>
      <c r="G297" s="304" t="str">
        <f>IF($B297="","",calculations!L43+calculations!N43)</f>
        <v/>
      </c>
      <c r="H297" s="303"/>
      <c r="I297" s="297" t="str">
        <f>IF(OR('Basic Elections'!$C146="",'Basic Elections'!$C$34="None"),"",'Basic Elections'!$C146)</f>
        <v/>
      </c>
      <c r="J297" s="297" t="str">
        <f>IF(OR('Basic Elections'!$D146="",'Basic Elections'!$C$34="None"),"",'Basic Elections'!$D146)</f>
        <v/>
      </c>
      <c r="K297" s="298" t="str">
        <f>IF($I297="","",calculations!D93)</f>
        <v/>
      </c>
      <c r="L297" s="321" t="str">
        <f>IF($I297="","",calculations!K93+calculations!M93)</f>
        <v/>
      </c>
      <c r="M297" s="322" t="str">
        <f>IF($I297="","",VLOOKUP('Basic Elections'!$C$34,STD_Rates_lookup,2,FALSE))</f>
        <v/>
      </c>
      <c r="N297" s="323" t="str">
        <f>IF($I297="","",calculations!L93+calculations!N93)</f>
        <v/>
      </c>
      <c r="O297"/>
      <c r="P297" s="50"/>
      <c r="Q297" s="40"/>
      <c r="R297" s="40"/>
      <c r="S297" s="40"/>
      <c r="T297" s="40"/>
      <c r="U297" s="40"/>
      <c r="V297" s="48"/>
    </row>
    <row r="298" spans="2:22" x14ac:dyDescent="0.3">
      <c r="B298" s="274" t="str">
        <f>IF(OR('Basic Elections'!$C97="",'Basic Elections'!$C$34="None"),"",'Basic Elections'!$C97)</f>
        <v/>
      </c>
      <c r="C298" s="274" t="str">
        <f>IF(OR('Basic Elections'!$D97="",'Basic Elections'!$C$34="None"),"",'Basic Elections'!$D97)</f>
        <v/>
      </c>
      <c r="D298" s="309" t="str">
        <f>IF($B298="","",calculations!D44)</f>
        <v/>
      </c>
      <c r="E298" s="324" t="str">
        <f>IF($B298="","",calculations!K44+calculations!M44)</f>
        <v/>
      </c>
      <c r="F298" s="325" t="str">
        <f>IF($B298="","",VLOOKUP('Basic Elections'!$C$34,STD_Rates_lookup,2,FALSE))</f>
        <v/>
      </c>
      <c r="G298" s="314" t="str">
        <f>IF($B298="","",calculations!L44+calculations!N44)</f>
        <v/>
      </c>
      <c r="H298" s="303"/>
      <c r="I298" s="308" t="str">
        <f>IF(OR('Basic Elections'!$C147="",'Basic Elections'!$C$34="None"),"",'Basic Elections'!$C147)</f>
        <v/>
      </c>
      <c r="J298" s="308" t="str">
        <f>IF(OR('Basic Elections'!$D147="",'Basic Elections'!$C$34="None"),"",'Basic Elections'!$D147)</f>
        <v/>
      </c>
      <c r="K298" s="309" t="str">
        <f>IF($I298="","",calculations!D94)</f>
        <v/>
      </c>
      <c r="L298" s="324" t="str">
        <f>IF($I298="","",calculations!K94+calculations!M94)</f>
        <v/>
      </c>
      <c r="M298" s="325" t="str">
        <f>IF($I298="","",VLOOKUP('Basic Elections'!$C$34,STD_Rates_lookup,2,FALSE))</f>
        <v/>
      </c>
      <c r="N298" s="326" t="str">
        <f>IF($I298="","",calculations!L94+calculations!N94)</f>
        <v/>
      </c>
      <c r="O298"/>
      <c r="P298" s="50"/>
      <c r="Q298" s="40"/>
      <c r="R298" s="40"/>
      <c r="S298" s="40"/>
      <c r="T298" s="40"/>
      <c r="U298" s="40"/>
      <c r="V298" s="48"/>
    </row>
    <row r="299" spans="2:22" x14ac:dyDescent="0.3">
      <c r="B299" s="269" t="str">
        <f>IF(OR('Basic Elections'!$C98="",'Basic Elections'!$C$34="None"),"",'Basic Elections'!$C98)</f>
        <v/>
      </c>
      <c r="C299" s="269" t="str">
        <f>IF(OR('Basic Elections'!$D98="",'Basic Elections'!$C$34="None"),"",'Basic Elections'!$D98)</f>
        <v/>
      </c>
      <c r="D299" s="298" t="str">
        <f>IF($B299="","",calculations!D45)</f>
        <v/>
      </c>
      <c r="E299" s="321" t="str">
        <f>IF($B299="","",calculations!K45+calculations!M45)</f>
        <v/>
      </c>
      <c r="F299" s="322" t="str">
        <f>IF($B299="","",VLOOKUP('Basic Elections'!$C$34,STD_Rates_lookup,2,FALSE))</f>
        <v/>
      </c>
      <c r="G299" s="304" t="str">
        <f>IF($B299="","",calculations!L45+calculations!N45)</f>
        <v/>
      </c>
      <c r="H299" s="303"/>
      <c r="I299" s="297" t="str">
        <f>IF(OR('Basic Elections'!$C148="",'Basic Elections'!$C$34="None"),"",'Basic Elections'!$C148)</f>
        <v/>
      </c>
      <c r="J299" s="297" t="str">
        <f>IF(OR('Basic Elections'!$D148="",'Basic Elections'!$C$34="None"),"",'Basic Elections'!$D148)</f>
        <v/>
      </c>
      <c r="K299" s="298" t="str">
        <f>IF($I299="","",calculations!D95)</f>
        <v/>
      </c>
      <c r="L299" s="321" t="str">
        <f>IF($I299="","",calculations!K95+calculations!M95)</f>
        <v/>
      </c>
      <c r="M299" s="322" t="str">
        <f>IF($I299="","",VLOOKUP('Basic Elections'!$C$34,STD_Rates_lookup,2,FALSE))</f>
        <v/>
      </c>
      <c r="N299" s="323" t="str">
        <f>IF($I299="","",calculations!L95+calculations!N95)</f>
        <v/>
      </c>
      <c r="O299"/>
      <c r="P299" s="50"/>
      <c r="Q299" s="40"/>
      <c r="R299" s="40"/>
      <c r="S299" s="40"/>
      <c r="T299" s="40"/>
      <c r="U299" s="40"/>
      <c r="V299" s="48"/>
    </row>
    <row r="300" spans="2:22" x14ac:dyDescent="0.3">
      <c r="B300" s="274" t="str">
        <f>IF(OR('Basic Elections'!$C99="",'Basic Elections'!$C$34="None"),"",'Basic Elections'!$C99)</f>
        <v/>
      </c>
      <c r="C300" s="274" t="str">
        <f>IF(OR('Basic Elections'!$D99="",'Basic Elections'!$C$34="None"),"",'Basic Elections'!$D99)</f>
        <v/>
      </c>
      <c r="D300" s="309" t="str">
        <f>IF($B300="","",calculations!D46)</f>
        <v/>
      </c>
      <c r="E300" s="324" t="str">
        <f>IF($B300="","",calculations!K46+calculations!M46)</f>
        <v/>
      </c>
      <c r="F300" s="325" t="str">
        <f>IF($B300="","",VLOOKUP('Basic Elections'!$C$34,STD_Rates_lookup,2,FALSE))</f>
        <v/>
      </c>
      <c r="G300" s="314" t="str">
        <f>IF($B300="","",calculations!L46+calculations!N46)</f>
        <v/>
      </c>
      <c r="H300" s="303"/>
      <c r="I300" s="308" t="str">
        <f>IF(OR('Basic Elections'!$C149="",'Basic Elections'!$C$34="None"),"",'Basic Elections'!$C149)</f>
        <v/>
      </c>
      <c r="J300" s="308" t="str">
        <f>IF(OR('Basic Elections'!$D149="",'Basic Elections'!$C$34="None"),"",'Basic Elections'!$D149)</f>
        <v/>
      </c>
      <c r="K300" s="309" t="str">
        <f>IF($I300="","",calculations!D96)</f>
        <v/>
      </c>
      <c r="L300" s="324" t="str">
        <f>IF($I300="","",calculations!K96+calculations!M96)</f>
        <v/>
      </c>
      <c r="M300" s="325" t="str">
        <f>IF($I300="","",VLOOKUP('Basic Elections'!$C$34,STD_Rates_lookup,2,FALSE))</f>
        <v/>
      </c>
      <c r="N300" s="326" t="str">
        <f>IF($I300="","",calculations!L96+calculations!N96)</f>
        <v/>
      </c>
      <c r="O300"/>
      <c r="P300" s="50"/>
      <c r="Q300" s="40"/>
      <c r="R300" s="40"/>
      <c r="S300" s="40"/>
      <c r="T300" s="40"/>
      <c r="U300" s="40"/>
      <c r="V300" s="48"/>
    </row>
    <row r="301" spans="2:22" x14ac:dyDescent="0.3">
      <c r="B301" s="269" t="str">
        <f>IF(OR('Basic Elections'!$C100="",'Basic Elections'!$C$34="None"),"",'Basic Elections'!$C100)</f>
        <v/>
      </c>
      <c r="C301" s="269" t="str">
        <f>IF(OR('Basic Elections'!$D100="",'Basic Elections'!$C$34="None"),"",'Basic Elections'!$D100)</f>
        <v/>
      </c>
      <c r="D301" s="298" t="str">
        <f>IF($B301="","",calculations!D47)</f>
        <v/>
      </c>
      <c r="E301" s="321" t="str">
        <f>IF($B301="","",calculations!K47+calculations!M47)</f>
        <v/>
      </c>
      <c r="F301" s="322" t="str">
        <f>IF($B301="","",VLOOKUP('Basic Elections'!$C$34,STD_Rates_lookup,2,FALSE))</f>
        <v/>
      </c>
      <c r="G301" s="304" t="str">
        <f>IF($B301="","",calculations!L47+calculations!N47)</f>
        <v/>
      </c>
      <c r="H301" s="303"/>
      <c r="I301" s="297" t="str">
        <f>IF(OR('Basic Elections'!$C150="",'Basic Elections'!$C$34="None"),"",'Basic Elections'!$C150)</f>
        <v/>
      </c>
      <c r="J301" s="297" t="str">
        <f>IF(OR('Basic Elections'!$D150="",'Basic Elections'!$C$34="None"),"",'Basic Elections'!$D150)</f>
        <v/>
      </c>
      <c r="K301" s="298" t="str">
        <f>IF($I301="","",calculations!D97)</f>
        <v/>
      </c>
      <c r="L301" s="321" t="str">
        <f>IF($I301="","",calculations!K97+calculations!M97)</f>
        <v/>
      </c>
      <c r="M301" s="322" t="str">
        <f>IF($I301="","",VLOOKUP('Basic Elections'!$C$34,STD_Rates_lookup,2,FALSE))</f>
        <v/>
      </c>
      <c r="N301" s="323" t="str">
        <f>IF($I301="","",calculations!L97+calculations!N97)</f>
        <v/>
      </c>
      <c r="O301"/>
      <c r="P301" s="50"/>
      <c r="Q301" s="40"/>
      <c r="R301" s="40"/>
      <c r="S301" s="40"/>
      <c r="T301" s="40"/>
      <c r="U301" s="40"/>
      <c r="V301" s="48"/>
    </row>
    <row r="302" spans="2:22" x14ac:dyDescent="0.3">
      <c r="B302" s="274" t="str">
        <f>IF(OR('Basic Elections'!$C101="",'Basic Elections'!$C$34="None"),"",'Basic Elections'!$C101)</f>
        <v/>
      </c>
      <c r="C302" s="274" t="str">
        <f>IF(OR('Basic Elections'!$D101="",'Basic Elections'!$C$34="None"),"",'Basic Elections'!$D101)</f>
        <v/>
      </c>
      <c r="D302" s="309" t="str">
        <f>IF($B302="","",calculations!D48)</f>
        <v/>
      </c>
      <c r="E302" s="324" t="str">
        <f>IF($B302="","",calculations!K48+calculations!M48)</f>
        <v/>
      </c>
      <c r="F302" s="325" t="str">
        <f>IF($B302="","",VLOOKUP('Basic Elections'!$C$34,STD_Rates_lookup,2,FALSE))</f>
        <v/>
      </c>
      <c r="G302" s="314" t="str">
        <f>IF($B302="","",calculations!L48+calculations!N48)</f>
        <v/>
      </c>
      <c r="H302" s="303"/>
      <c r="I302" s="308" t="str">
        <f>IF(OR('Basic Elections'!$C151="",'Basic Elections'!$C$34="None"),"",'Basic Elections'!$C151)</f>
        <v/>
      </c>
      <c r="J302" s="308" t="str">
        <f>IF(OR('Basic Elections'!$D151="",'Basic Elections'!$C$34="None"),"",'Basic Elections'!$D151)</f>
        <v/>
      </c>
      <c r="K302" s="309" t="str">
        <f>IF($I302="","",calculations!D98)</f>
        <v/>
      </c>
      <c r="L302" s="324" t="str">
        <f>IF($I302="","",calculations!K98+calculations!M98)</f>
        <v/>
      </c>
      <c r="M302" s="325" t="str">
        <f>IF($I302="","",VLOOKUP('Basic Elections'!$C$34,STD_Rates_lookup,2,FALSE))</f>
        <v/>
      </c>
      <c r="N302" s="326" t="str">
        <f>IF($I302="","",calculations!L98+calculations!N98)</f>
        <v/>
      </c>
      <c r="O302"/>
      <c r="P302" s="50"/>
      <c r="Q302" s="40"/>
      <c r="R302" s="40"/>
      <c r="S302" s="40"/>
      <c r="T302" s="40"/>
      <c r="U302" s="40"/>
      <c r="V302" s="48"/>
    </row>
    <row r="303" spans="2:22" x14ac:dyDescent="0.3">
      <c r="B303" s="269" t="str">
        <f>IF(OR('Basic Elections'!$C102="",'Basic Elections'!$C$34="None"),"",'Basic Elections'!$C102)</f>
        <v/>
      </c>
      <c r="C303" s="269" t="str">
        <f>IF(OR('Basic Elections'!$D102="",'Basic Elections'!$C$34="None"),"",'Basic Elections'!$D102)</f>
        <v/>
      </c>
      <c r="D303" s="298" t="str">
        <f>IF($B303="","",calculations!D49)</f>
        <v/>
      </c>
      <c r="E303" s="321" t="str">
        <f>IF($B303="","",calculations!K49+calculations!M49)</f>
        <v/>
      </c>
      <c r="F303" s="322" t="str">
        <f>IF($B303="","",VLOOKUP('Basic Elections'!$C$34,STD_Rates_lookup,2,FALSE))</f>
        <v/>
      </c>
      <c r="G303" s="304" t="str">
        <f>IF($B303="","",calculations!L49+calculations!N49)</f>
        <v/>
      </c>
      <c r="H303" s="303"/>
      <c r="I303" s="297" t="str">
        <f>IF(OR('Basic Elections'!$C152="",'Basic Elections'!$C$34="None"),"",'Basic Elections'!$C152)</f>
        <v/>
      </c>
      <c r="J303" s="297" t="str">
        <f>IF(OR('Basic Elections'!$D152="",'Basic Elections'!$C$34="None"),"",'Basic Elections'!$D152)</f>
        <v/>
      </c>
      <c r="K303" s="298" t="str">
        <f>IF($I303="","",calculations!D99)</f>
        <v/>
      </c>
      <c r="L303" s="321" t="str">
        <f>IF($I303="","",calculations!K99+calculations!M99)</f>
        <v/>
      </c>
      <c r="M303" s="322" t="str">
        <f>IF($I303="","",VLOOKUP('Basic Elections'!$C$34,STD_Rates_lookup,2,FALSE))</f>
        <v/>
      </c>
      <c r="N303" s="323" t="str">
        <f>IF($I303="","",calculations!L99+calculations!N99)</f>
        <v/>
      </c>
      <c r="O303"/>
      <c r="P303" s="50"/>
      <c r="Q303" s="40"/>
      <c r="R303" s="40"/>
      <c r="S303" s="40"/>
      <c r="T303" s="40"/>
      <c r="U303" s="40"/>
      <c r="V303" s="48"/>
    </row>
    <row r="304" spans="2:22" x14ac:dyDescent="0.3">
      <c r="B304" s="274" t="str">
        <f>IF(OR('Basic Elections'!$C103="",'Basic Elections'!$C$34="None"),"",'Basic Elections'!$C103)</f>
        <v/>
      </c>
      <c r="C304" s="274" t="str">
        <f>IF(OR('Basic Elections'!$D103="",'Basic Elections'!$C$34="None"),"",'Basic Elections'!$D103)</f>
        <v/>
      </c>
      <c r="D304" s="309" t="str">
        <f>IF($B304="","",calculations!D50)</f>
        <v/>
      </c>
      <c r="E304" s="324" t="str">
        <f>IF($B304="","",calculations!K50+calculations!M50)</f>
        <v/>
      </c>
      <c r="F304" s="325" t="str">
        <f>IF($B304="","",VLOOKUP('Basic Elections'!$C$34,STD_Rates_lookup,2,FALSE))</f>
        <v/>
      </c>
      <c r="G304" s="314" t="str">
        <f>IF($B304="","",calculations!L50+calculations!N50)</f>
        <v/>
      </c>
      <c r="H304" s="303"/>
      <c r="I304" s="308" t="str">
        <f>IF(OR('Basic Elections'!$C153="",'Basic Elections'!$C$34="None"),"",'Basic Elections'!$C153)</f>
        <v/>
      </c>
      <c r="J304" s="308" t="str">
        <f>IF(OR('Basic Elections'!$D153="",'Basic Elections'!$C$34="None"),"",'Basic Elections'!$D153)</f>
        <v/>
      </c>
      <c r="K304" s="309" t="str">
        <f>IF($I304="","",calculations!D100)</f>
        <v/>
      </c>
      <c r="L304" s="324" t="str">
        <f>IF($I304="","",calculations!K100+calculations!M100)</f>
        <v/>
      </c>
      <c r="M304" s="325" t="str">
        <f>IF($I304="","",VLOOKUP('Basic Elections'!$C$34,STD_Rates_lookup,2,FALSE))</f>
        <v/>
      </c>
      <c r="N304" s="326" t="str">
        <f>IF($I304="","",calculations!L100+calculations!N100)</f>
        <v/>
      </c>
      <c r="O304"/>
      <c r="P304" s="50"/>
      <c r="Q304" s="40"/>
      <c r="R304" s="40"/>
      <c r="S304" s="40"/>
      <c r="T304" s="40"/>
      <c r="U304" s="40"/>
      <c r="V304" s="48"/>
    </row>
    <row r="305" spans="2:22" x14ac:dyDescent="0.3">
      <c r="B305" s="269" t="str">
        <f>IF(OR('Basic Elections'!$C104="",'Basic Elections'!$C$34="None"),"",'Basic Elections'!$C104)</f>
        <v/>
      </c>
      <c r="C305" s="269" t="str">
        <f>IF(OR('Basic Elections'!$D104="",'Basic Elections'!$C$34="None"),"",'Basic Elections'!$D104)</f>
        <v/>
      </c>
      <c r="D305" s="298" t="str">
        <f>IF($B305="","",calculations!D51)</f>
        <v/>
      </c>
      <c r="E305" s="321" t="str">
        <f>IF($B305="","",calculations!K51+calculations!M51)</f>
        <v/>
      </c>
      <c r="F305" s="322" t="str">
        <f>IF($B305="","",VLOOKUP('Basic Elections'!$C$34,STD_Rates_lookup,2,FALSE))</f>
        <v/>
      </c>
      <c r="G305" s="304" t="str">
        <f>IF($B305="","",calculations!L51+calculations!N51)</f>
        <v/>
      </c>
      <c r="H305" s="303"/>
      <c r="I305" s="297" t="str">
        <f>IF(OR('Basic Elections'!$C154="",'Basic Elections'!$C$34="None"),"",'Basic Elections'!$C154)</f>
        <v/>
      </c>
      <c r="J305" s="297" t="str">
        <f>IF(OR('Basic Elections'!$D154="",'Basic Elections'!$C$34="None"),"",'Basic Elections'!$D154)</f>
        <v/>
      </c>
      <c r="K305" s="298" t="str">
        <f>IF($I305="","",calculations!D101)</f>
        <v/>
      </c>
      <c r="L305" s="321" t="str">
        <f>IF($I305="","",calculations!K101+calculations!M101)</f>
        <v/>
      </c>
      <c r="M305" s="322" t="str">
        <f>IF($I305="","",VLOOKUP('Basic Elections'!$C$34,STD_Rates_lookup,2,FALSE))</f>
        <v/>
      </c>
      <c r="N305" s="323" t="str">
        <f>IF($I305="","",calculations!L101+calculations!N101)</f>
        <v/>
      </c>
      <c r="O305"/>
      <c r="P305" s="50"/>
      <c r="Q305" s="40"/>
      <c r="R305" s="40"/>
      <c r="S305" s="40"/>
      <c r="T305" s="40"/>
      <c r="U305" s="40"/>
      <c r="V305" s="48"/>
    </row>
    <row r="306" spans="2:22" x14ac:dyDescent="0.3">
      <c r="B306" s="274" t="str">
        <f>IF(OR('Basic Elections'!$C105="",'Basic Elections'!$C$34="None"),"",'Basic Elections'!$C105)</f>
        <v/>
      </c>
      <c r="C306" s="274" t="str">
        <f>IF(OR('Basic Elections'!$D105="",'Basic Elections'!$C$34="None"),"",'Basic Elections'!$D105)</f>
        <v/>
      </c>
      <c r="D306" s="309" t="str">
        <f>IF($B306="","",calculations!D52)</f>
        <v/>
      </c>
      <c r="E306" s="324" t="str">
        <f>IF($B306="","",calculations!K52+calculations!M52)</f>
        <v/>
      </c>
      <c r="F306" s="325" t="str">
        <f>IF($B306="","",VLOOKUP('Basic Elections'!$C$34,STD_Rates_lookup,2,FALSE))</f>
        <v/>
      </c>
      <c r="G306" s="326" t="str">
        <f>IF($B306="","",calculations!L52+calculations!N52)</f>
        <v/>
      </c>
      <c r="H306" s="307"/>
      <c r="I306" s="274" t="str">
        <f>IF(OR('Basic Elections'!$C155="",'Basic Elections'!$C$34="None"),"",'Basic Elections'!$C155)</f>
        <v/>
      </c>
      <c r="J306" s="308" t="str">
        <f>IF(OR('Basic Elections'!$D155="",'Basic Elections'!$C$34="None"),"",'Basic Elections'!$D155)</f>
        <v/>
      </c>
      <c r="K306" s="309" t="str">
        <f>IF($I306="","",calculations!D102)</f>
        <v/>
      </c>
      <c r="L306" s="324" t="str">
        <f>IF($I306="","",calculations!K102+calculations!M102)</f>
        <v/>
      </c>
      <c r="M306" s="325" t="str">
        <f>IF($I306="","",VLOOKUP('Basic Elections'!$C$34,STD_Rates_lookup,2,FALSE))</f>
        <v/>
      </c>
      <c r="N306" s="326" t="str">
        <f>IF($I306="","",calculations!L102+calculations!N102)</f>
        <v/>
      </c>
      <c r="O306"/>
      <c r="P306" s="50"/>
      <c r="Q306" s="40"/>
      <c r="R306" s="40"/>
      <c r="S306" s="40"/>
      <c r="T306" s="40"/>
      <c r="U306" s="40"/>
      <c r="V306" s="48"/>
    </row>
    <row r="307" spans="2:22" x14ac:dyDescent="0.3">
      <c r="B307" s="40"/>
      <c r="C307" s="40"/>
      <c r="D307" s="40"/>
      <c r="E307" s="40"/>
      <c r="F307" s="40"/>
      <c r="G307" s="40"/>
      <c r="H307" s="40"/>
      <c r="I307" s="40"/>
      <c r="J307" s="131"/>
      <c r="K307" s="48"/>
      <c r="N307" s="13"/>
      <c r="P307" s="50"/>
      <c r="Q307" s="40"/>
      <c r="R307" s="40"/>
      <c r="S307" s="40"/>
      <c r="T307" s="40"/>
      <c r="U307" s="40"/>
      <c r="V307" s="48"/>
    </row>
    <row r="308" spans="2:22" ht="15" thickBot="1" x14ac:dyDescent="0.35">
      <c r="B308" s="132" t="s">
        <v>87</v>
      </c>
      <c r="C308" s="98"/>
      <c r="D308" s="56"/>
      <c r="E308" s="99">
        <f>SUM(G257:G306,N257:N306)</f>
        <v>0</v>
      </c>
      <c r="F308" s="40"/>
      <c r="G308" s="40"/>
      <c r="H308" s="40"/>
      <c r="I308" s="40"/>
      <c r="J308" s="40"/>
      <c r="K308" s="40"/>
      <c r="L308" s="12"/>
      <c r="M308" s="12"/>
      <c r="N308" s="12"/>
      <c r="O308" s="40"/>
      <c r="P308" s="40"/>
      <c r="Q308" s="40"/>
      <c r="R308" s="40"/>
      <c r="S308" s="40"/>
      <c r="T308" s="40"/>
      <c r="U308" s="40"/>
      <c r="V308" s="48"/>
    </row>
    <row r="309" spans="2:22" ht="15" thickTop="1" x14ac:dyDescent="0.3">
      <c r="B309" s="12"/>
      <c r="C309" s="40"/>
      <c r="D309" s="40"/>
      <c r="E309" s="40"/>
      <c r="F309" s="40"/>
      <c r="G309" s="40"/>
      <c r="H309" s="40"/>
      <c r="I309" s="40"/>
      <c r="J309" s="40"/>
      <c r="K309" s="40"/>
      <c r="L309" s="12"/>
      <c r="M309" s="12"/>
      <c r="N309" s="12"/>
      <c r="O309" s="40"/>
      <c r="P309" s="40"/>
      <c r="Q309" s="40"/>
      <c r="R309" s="40"/>
      <c r="S309" s="40"/>
      <c r="T309" s="40"/>
      <c r="U309" s="40"/>
      <c r="V309" s="48"/>
    </row>
    <row r="310" spans="2:22" x14ac:dyDescent="0.3">
      <c r="B310" s="12"/>
      <c r="C310" s="40"/>
      <c r="D310" s="40"/>
      <c r="E310" s="40"/>
      <c r="F310" s="40"/>
      <c r="G310" s="40"/>
      <c r="H310" s="40"/>
      <c r="I310" s="40"/>
      <c r="J310" s="40"/>
      <c r="K310" s="40"/>
      <c r="L310" s="12"/>
      <c r="M310" s="12"/>
      <c r="N310" s="12"/>
      <c r="O310" s="40"/>
      <c r="P310" s="40"/>
      <c r="Q310" s="40"/>
      <c r="R310" s="40"/>
      <c r="S310" s="40"/>
      <c r="T310" s="40"/>
      <c r="U310" s="40"/>
      <c r="V310" s="48"/>
    </row>
    <row r="311" spans="2:22" x14ac:dyDescent="0.3">
      <c r="B311" s="30" t="s">
        <v>88</v>
      </c>
      <c r="C311" s="52"/>
      <c r="D311" s="52"/>
      <c r="E311" s="52"/>
      <c r="F311" s="52"/>
      <c r="G311" s="45"/>
      <c r="H311" s="45"/>
      <c r="I311" s="45"/>
      <c r="J311" s="45"/>
      <c r="K311" s="198"/>
      <c r="L311" s="23"/>
      <c r="M311" s="23"/>
      <c r="N311" s="23"/>
      <c r="O311" s="51"/>
      <c r="Q311" s="51"/>
      <c r="R311" s="51"/>
      <c r="S311" s="51"/>
      <c r="T311" s="51"/>
      <c r="U311" s="51"/>
      <c r="V311" s="48"/>
    </row>
    <row r="312" spans="2:22" x14ac:dyDescent="0.3">
      <c r="B312" s="12"/>
      <c r="C312" s="40"/>
      <c r="D312" s="40"/>
      <c r="E312" s="40"/>
      <c r="F312" s="40"/>
      <c r="G312" s="40"/>
      <c r="H312" s="40"/>
      <c r="I312" s="40"/>
      <c r="J312" s="40"/>
      <c r="K312" s="40"/>
      <c r="L312" s="12"/>
      <c r="M312" s="12"/>
      <c r="N312" s="12"/>
      <c r="O312" s="40"/>
      <c r="Q312" s="40"/>
      <c r="R312" s="40"/>
      <c r="S312" s="40"/>
      <c r="T312" s="40"/>
      <c r="U312" s="40"/>
      <c r="V312" s="48"/>
    </row>
    <row r="313" spans="2:22" x14ac:dyDescent="0.3">
      <c r="C313" s="40"/>
      <c r="D313" s="40"/>
      <c r="E313" s="40"/>
      <c r="F313" s="40"/>
      <c r="G313" s="40"/>
      <c r="H313" s="40"/>
      <c r="I313" s="40"/>
      <c r="J313" s="40"/>
      <c r="K313" s="40"/>
      <c r="L313" s="12"/>
      <c r="M313" s="12"/>
      <c r="N313" s="12"/>
      <c r="O313" s="40"/>
      <c r="Q313" s="40"/>
      <c r="R313" s="40"/>
      <c r="S313" s="40"/>
      <c r="T313" s="40"/>
      <c r="U313" s="40"/>
      <c r="V313" s="48"/>
    </row>
    <row r="314" spans="2:22" ht="28.8" x14ac:dyDescent="0.3">
      <c r="B314" s="72" t="s">
        <v>249</v>
      </c>
      <c r="C314" s="72" t="s">
        <v>250</v>
      </c>
      <c r="D314" s="72" t="s">
        <v>54</v>
      </c>
      <c r="E314" s="72" t="s">
        <v>78</v>
      </c>
      <c r="F314" s="72" t="s">
        <v>89</v>
      </c>
      <c r="G314" s="72" t="s">
        <v>90</v>
      </c>
      <c r="H314" s="40"/>
      <c r="I314" s="72" t="s">
        <v>249</v>
      </c>
      <c r="J314" s="72" t="s">
        <v>250</v>
      </c>
      <c r="K314" s="72" t="s">
        <v>54</v>
      </c>
      <c r="L314" s="134" t="s">
        <v>78</v>
      </c>
      <c r="M314" s="72" t="s">
        <v>89</v>
      </c>
      <c r="N314" s="72" t="s">
        <v>90</v>
      </c>
      <c r="O314"/>
      <c r="Q314" s="40"/>
      <c r="R314" s="40"/>
      <c r="S314" s="40"/>
      <c r="T314" s="40"/>
      <c r="U314" s="40"/>
      <c r="V314" s="48"/>
    </row>
    <row r="315" spans="2:22" x14ac:dyDescent="0.3">
      <c r="B315" s="269" t="str">
        <f>IF(OR('Basic Elections'!$C56="",'Basic Elections'!$C$45="None"),"",'Basic Elections'!$C56)</f>
        <v/>
      </c>
      <c r="C315" s="269" t="str">
        <f>IF(OR('Basic Elections'!$D56="",'Basic Elections'!$C$45="None"),"",'Basic Elections'!$D56)</f>
        <v/>
      </c>
      <c r="D315" s="298" t="str">
        <f>IF($B315="","",calculations!D3)</f>
        <v/>
      </c>
      <c r="E315" s="321" t="str">
        <f>IF($B315="","",calculations!P3)</f>
        <v/>
      </c>
      <c r="F315" s="322" t="str">
        <f>IF($B315="","",VLOOKUP('Basic Elections'!$C$45,LTD_Rates_lookup,2,FALSE))</f>
        <v/>
      </c>
      <c r="G315" s="304" t="str">
        <f>IF($B315="","",calculations!Q3)</f>
        <v/>
      </c>
      <c r="H315" s="303"/>
      <c r="I315" s="297" t="str">
        <f>IF(OR('Basic Elections'!$C106="",'Basic Elections'!$C$45="None"),"",'Basic Elections'!$C106)</f>
        <v/>
      </c>
      <c r="J315" s="297" t="str">
        <f>IF(OR('Basic Elections'!$D106="",'Basic Elections'!$C$45="None"),"",'Basic Elections'!$D106)</f>
        <v/>
      </c>
      <c r="K315" s="298" t="str">
        <f>IF($I315="","",calculations!D53)</f>
        <v/>
      </c>
      <c r="L315" s="321" t="str">
        <f>IF($I315="","",calculations!P53)</f>
        <v/>
      </c>
      <c r="M315" s="322" t="str">
        <f>IF($I315="","",VLOOKUP('Basic Elections'!$C$45,LTD_Rates_lookup,2,FALSE))</f>
        <v/>
      </c>
      <c r="N315" s="301" t="str">
        <f>IF($I315="","",calculations!Q53)</f>
        <v/>
      </c>
      <c r="O315"/>
      <c r="Q315" s="40"/>
      <c r="R315" s="40"/>
      <c r="S315" s="40"/>
      <c r="T315" s="40"/>
      <c r="U315" s="40"/>
      <c r="V315" s="48"/>
    </row>
    <row r="316" spans="2:22" x14ac:dyDescent="0.3">
      <c r="B316" s="274" t="str">
        <f>IF(OR('Basic Elections'!$C57="",'Basic Elections'!$C$45="None"),"",'Basic Elections'!$C57)</f>
        <v/>
      </c>
      <c r="C316" s="274" t="str">
        <f>IF(OR('Basic Elections'!$D57="",'Basic Elections'!$C$45="None"),"",'Basic Elections'!$D57)</f>
        <v/>
      </c>
      <c r="D316" s="309" t="str">
        <f>IF($B316="","",calculations!D4)</f>
        <v/>
      </c>
      <c r="E316" s="324" t="str">
        <f>IF($B316="","",calculations!P4)</f>
        <v/>
      </c>
      <c r="F316" s="325" t="str">
        <f>IF($B316="","",VLOOKUP('Basic Elections'!$C$45,LTD_Rates_lookup,2,FALSE))</f>
        <v/>
      </c>
      <c r="G316" s="314" t="str">
        <f>IF($B316="","",calculations!Q4)</f>
        <v/>
      </c>
      <c r="H316" s="303"/>
      <c r="I316" s="308" t="str">
        <f>IF(OR('Basic Elections'!$C107="",'Basic Elections'!$C$45="None"),"",'Basic Elections'!$C107)</f>
        <v/>
      </c>
      <c r="J316" s="308" t="str">
        <f>IF(OR('Basic Elections'!$D107="",'Basic Elections'!$C$45="None"),"",'Basic Elections'!$D107)</f>
        <v/>
      </c>
      <c r="K316" s="309" t="str">
        <f>IF($I316="","",calculations!D54)</f>
        <v/>
      </c>
      <c r="L316" s="324" t="str">
        <f>IF($I316="","",calculations!P54)</f>
        <v/>
      </c>
      <c r="M316" s="325" t="str">
        <f>IF($I316="","",VLOOKUP('Basic Elections'!$C$45,LTD_Rates_lookup,2,FALSE))</f>
        <v/>
      </c>
      <c r="N316" s="312" t="str">
        <f>IF($I316="","",calculations!Q54)</f>
        <v/>
      </c>
      <c r="O316"/>
      <c r="Q316" s="40"/>
      <c r="R316" s="40"/>
      <c r="S316" s="40"/>
      <c r="T316" s="40"/>
      <c r="U316" s="40"/>
      <c r="V316" s="48"/>
    </row>
    <row r="317" spans="2:22" x14ac:dyDescent="0.3">
      <c r="B317" s="269" t="str">
        <f>IF(OR('Basic Elections'!$C58="",'Basic Elections'!$C$45="None"),"",'Basic Elections'!$C58)</f>
        <v/>
      </c>
      <c r="C317" s="269" t="str">
        <f>IF(OR('Basic Elections'!$D58="",'Basic Elections'!$C$45="None"),"",'Basic Elections'!$D58)</f>
        <v/>
      </c>
      <c r="D317" s="298" t="str">
        <f>IF($B317="","",calculations!D5)</f>
        <v/>
      </c>
      <c r="E317" s="321" t="str">
        <f>IF($B317="","",calculations!P5)</f>
        <v/>
      </c>
      <c r="F317" s="322" t="str">
        <f>IF($B317="","",VLOOKUP('Basic Elections'!$C$45,LTD_Rates_lookup,2,FALSE))</f>
        <v/>
      </c>
      <c r="G317" s="304" t="str">
        <f>IF($B317="","",calculations!Q5)</f>
        <v/>
      </c>
      <c r="H317" s="303"/>
      <c r="I317" s="297" t="str">
        <f>IF(OR('Basic Elections'!$C108="",'Basic Elections'!$C$45="None"),"",'Basic Elections'!$C108)</f>
        <v/>
      </c>
      <c r="J317" s="297" t="str">
        <f>IF(OR('Basic Elections'!$D108="",'Basic Elections'!$C$45="None"),"",'Basic Elections'!$D108)</f>
        <v/>
      </c>
      <c r="K317" s="298" t="str">
        <f>IF($I317="","",calculations!D55)</f>
        <v/>
      </c>
      <c r="L317" s="321" t="str">
        <f>IF($I317="","",calculations!P55)</f>
        <v/>
      </c>
      <c r="M317" s="322" t="str">
        <f>IF($I317="","",VLOOKUP('Basic Elections'!$C$45,LTD_Rates_lookup,2,FALSE))</f>
        <v/>
      </c>
      <c r="N317" s="301" t="str">
        <f>IF($I317="","",calculations!Q55)</f>
        <v/>
      </c>
      <c r="O317"/>
      <c r="Q317" s="40"/>
      <c r="R317" s="40"/>
      <c r="S317" s="40"/>
      <c r="T317" s="40"/>
      <c r="U317" s="40"/>
      <c r="V317" s="48"/>
    </row>
    <row r="318" spans="2:22" x14ac:dyDescent="0.3">
      <c r="B318" s="274" t="str">
        <f>IF(OR('Basic Elections'!$C59="",'Basic Elections'!$C$45="None"),"",'Basic Elections'!$C59)</f>
        <v/>
      </c>
      <c r="C318" s="274" t="str">
        <f>IF(OR('Basic Elections'!$D59="",'Basic Elections'!$C$45="None"),"",'Basic Elections'!$D59)</f>
        <v/>
      </c>
      <c r="D318" s="309" t="str">
        <f>IF($B318="","",calculations!D6)</f>
        <v/>
      </c>
      <c r="E318" s="324" t="str">
        <f>IF($B318="","",calculations!P6)</f>
        <v/>
      </c>
      <c r="F318" s="325" t="str">
        <f>IF($B318="","",VLOOKUP('Basic Elections'!$C$45,LTD_Rates_lookup,2,FALSE))</f>
        <v/>
      </c>
      <c r="G318" s="314" t="str">
        <f>IF($B318="","",calculations!Q6)</f>
        <v/>
      </c>
      <c r="H318" s="303"/>
      <c r="I318" s="308" t="str">
        <f>IF(OR('Basic Elections'!$C109="",'Basic Elections'!$C$45="None"),"",'Basic Elections'!$C109)</f>
        <v/>
      </c>
      <c r="J318" s="308" t="str">
        <f>IF(OR('Basic Elections'!$D109="",'Basic Elections'!$C$45="None"),"",'Basic Elections'!$D109)</f>
        <v/>
      </c>
      <c r="K318" s="309" t="str">
        <f>IF($I318="","",calculations!D56)</f>
        <v/>
      </c>
      <c r="L318" s="324" t="str">
        <f>IF($I318="","",calculations!P56)</f>
        <v/>
      </c>
      <c r="M318" s="325" t="str">
        <f>IF($I318="","",VLOOKUP('Basic Elections'!$C$45,LTD_Rates_lookup,2,FALSE))</f>
        <v/>
      </c>
      <c r="N318" s="312" t="str">
        <f>IF($I318="","",calculations!Q56)</f>
        <v/>
      </c>
      <c r="O318"/>
      <c r="Q318" s="40"/>
      <c r="R318" s="40"/>
      <c r="S318" s="40"/>
      <c r="T318" s="40"/>
      <c r="U318" s="40"/>
      <c r="V318" s="48"/>
    </row>
    <row r="319" spans="2:22" x14ac:dyDescent="0.3">
      <c r="B319" s="269" t="str">
        <f>IF(OR('Basic Elections'!$C60="",'Basic Elections'!$C$45="None"),"",'Basic Elections'!$C60)</f>
        <v/>
      </c>
      <c r="C319" s="269" t="str">
        <f>IF(OR('Basic Elections'!$D60="",'Basic Elections'!$C$45="None"),"",'Basic Elections'!$D60)</f>
        <v/>
      </c>
      <c r="D319" s="298" t="str">
        <f>IF($B319="","",calculations!D7)</f>
        <v/>
      </c>
      <c r="E319" s="321" t="str">
        <f>IF($B319="","",calculations!P7)</f>
        <v/>
      </c>
      <c r="F319" s="322" t="str">
        <f>IF($B319="","",VLOOKUP('Basic Elections'!$C$45,LTD_Rates_lookup,2,FALSE))</f>
        <v/>
      </c>
      <c r="G319" s="304" t="str">
        <f>IF($B319="","",calculations!Q7)</f>
        <v/>
      </c>
      <c r="H319" s="303"/>
      <c r="I319" s="297" t="str">
        <f>IF(OR('Basic Elections'!$C110="",'Basic Elections'!$C$45="None"),"",'Basic Elections'!$C110)</f>
        <v/>
      </c>
      <c r="J319" s="297" t="str">
        <f>IF(OR('Basic Elections'!$D110="",'Basic Elections'!$C$45="None"),"",'Basic Elections'!$D110)</f>
        <v/>
      </c>
      <c r="K319" s="298" t="str">
        <f>IF($I319="","",calculations!D57)</f>
        <v/>
      </c>
      <c r="L319" s="321" t="str">
        <f>IF($I319="","",calculations!P57)</f>
        <v/>
      </c>
      <c r="M319" s="322" t="str">
        <f>IF($I319="","",VLOOKUP('Basic Elections'!$C$45,LTD_Rates_lookup,2,FALSE))</f>
        <v/>
      </c>
      <c r="N319" s="301" t="str">
        <f>IF($I319="","",calculations!Q57)</f>
        <v/>
      </c>
      <c r="O319"/>
      <c r="Q319" s="40"/>
      <c r="R319" s="40"/>
      <c r="S319" s="40"/>
      <c r="T319" s="40"/>
      <c r="U319" s="40"/>
      <c r="V319" s="48"/>
    </row>
    <row r="320" spans="2:22" x14ac:dyDescent="0.3">
      <c r="B320" s="274" t="str">
        <f>IF(OR('Basic Elections'!$C61="",'Basic Elections'!$C$45="None"),"",'Basic Elections'!$C61)</f>
        <v/>
      </c>
      <c r="C320" s="274" t="str">
        <f>IF(OR('Basic Elections'!$D61="",'Basic Elections'!$C$45="None"),"",'Basic Elections'!$D61)</f>
        <v/>
      </c>
      <c r="D320" s="309" t="str">
        <f>IF($B320="","",calculations!D8)</f>
        <v/>
      </c>
      <c r="E320" s="324" t="str">
        <f>IF($B320="","",calculations!P8)</f>
        <v/>
      </c>
      <c r="F320" s="325" t="str">
        <f>IF($B320="","",VLOOKUP('Basic Elections'!$C$45,LTD_Rates_lookup,2,FALSE))</f>
        <v/>
      </c>
      <c r="G320" s="314" t="str">
        <f>IF($B320="","",calculations!Q8)</f>
        <v/>
      </c>
      <c r="H320" s="303"/>
      <c r="I320" s="308" t="str">
        <f>IF(OR('Basic Elections'!$C111="",'Basic Elections'!$C$45="None"),"",'Basic Elections'!$C111)</f>
        <v/>
      </c>
      <c r="J320" s="308" t="str">
        <f>IF(OR('Basic Elections'!$D111="",'Basic Elections'!$C$45="None"),"",'Basic Elections'!$D111)</f>
        <v/>
      </c>
      <c r="K320" s="309" t="str">
        <f>IF($I320="","",calculations!D58)</f>
        <v/>
      </c>
      <c r="L320" s="324" t="str">
        <f>IF($I320="","",calculations!P58)</f>
        <v/>
      </c>
      <c r="M320" s="325" t="str">
        <f>IF($I320="","",VLOOKUP('Basic Elections'!$C$45,LTD_Rates_lookup,2,FALSE))</f>
        <v/>
      </c>
      <c r="N320" s="312" t="str">
        <f>IF($I320="","",calculations!Q58)</f>
        <v/>
      </c>
      <c r="O320"/>
      <c r="Q320" s="40"/>
      <c r="R320" s="40"/>
      <c r="S320" s="40"/>
      <c r="T320" s="40"/>
      <c r="U320" s="40"/>
      <c r="V320" s="48"/>
    </row>
    <row r="321" spans="2:22" x14ac:dyDescent="0.3">
      <c r="B321" s="269" t="str">
        <f>IF(OR('Basic Elections'!$C62="",'Basic Elections'!$C$45="None"),"",'Basic Elections'!$C62)</f>
        <v/>
      </c>
      <c r="C321" s="269" t="str">
        <f>IF(OR('Basic Elections'!$D62="",'Basic Elections'!$C$45="None"),"",'Basic Elections'!$D62)</f>
        <v/>
      </c>
      <c r="D321" s="298" t="str">
        <f>IF($B321="","",calculations!D9)</f>
        <v/>
      </c>
      <c r="E321" s="321" t="str">
        <f>IF($B321="","",calculations!P9)</f>
        <v/>
      </c>
      <c r="F321" s="322" t="str">
        <f>IF($B321="","",VLOOKUP('Basic Elections'!$C$45,LTD_Rates_lookup,2,FALSE))</f>
        <v/>
      </c>
      <c r="G321" s="304" t="str">
        <f>IF($B321="","",calculations!Q9)</f>
        <v/>
      </c>
      <c r="H321" s="303"/>
      <c r="I321" s="297" t="str">
        <f>IF(OR('Basic Elections'!$C112="",'Basic Elections'!$C$45="None"),"",'Basic Elections'!$C112)</f>
        <v/>
      </c>
      <c r="J321" s="297" t="str">
        <f>IF(OR('Basic Elections'!$D112="",'Basic Elections'!$C$45="None"),"",'Basic Elections'!$D112)</f>
        <v/>
      </c>
      <c r="K321" s="298" t="str">
        <f>IF($I321="","",calculations!D59)</f>
        <v/>
      </c>
      <c r="L321" s="321" t="str">
        <f>IF($I321="","",calculations!P59)</f>
        <v/>
      </c>
      <c r="M321" s="322" t="str">
        <f>IF($I321="","",VLOOKUP('Basic Elections'!$C$45,LTD_Rates_lookup,2,FALSE))</f>
        <v/>
      </c>
      <c r="N321" s="301" t="str">
        <f>IF($I321="","",calculations!Q59)</f>
        <v/>
      </c>
      <c r="O321"/>
      <c r="Q321" s="40"/>
      <c r="R321" s="40"/>
      <c r="S321" s="40"/>
      <c r="T321" s="40"/>
      <c r="U321" s="40"/>
      <c r="V321" s="48"/>
    </row>
    <row r="322" spans="2:22" x14ac:dyDescent="0.3">
      <c r="B322" s="274" t="str">
        <f>IF(OR('Basic Elections'!$C63="",'Basic Elections'!$C$45="None"),"",'Basic Elections'!$C63)</f>
        <v/>
      </c>
      <c r="C322" s="274" t="str">
        <f>IF(OR('Basic Elections'!$D63="",'Basic Elections'!$C$45="None"),"",'Basic Elections'!$D63)</f>
        <v/>
      </c>
      <c r="D322" s="309" t="str">
        <f>IF($B322="","",calculations!D10)</f>
        <v/>
      </c>
      <c r="E322" s="324" t="str">
        <f>IF($B322="","",calculations!P10)</f>
        <v/>
      </c>
      <c r="F322" s="325" t="str">
        <f>IF($B322="","",VLOOKUP('Basic Elections'!$C$45,LTD_Rates_lookup,2,FALSE))</f>
        <v/>
      </c>
      <c r="G322" s="314" t="str">
        <f>IF($B322="","",calculations!Q10)</f>
        <v/>
      </c>
      <c r="H322" s="303"/>
      <c r="I322" s="308" t="str">
        <f>IF(OR('Basic Elections'!$C113="",'Basic Elections'!$C$45="None"),"",'Basic Elections'!$C113)</f>
        <v/>
      </c>
      <c r="J322" s="308" t="str">
        <f>IF(OR('Basic Elections'!$D113="",'Basic Elections'!$C$45="None"),"",'Basic Elections'!$D113)</f>
        <v/>
      </c>
      <c r="K322" s="309" t="str">
        <f>IF($I322="","",calculations!D60)</f>
        <v/>
      </c>
      <c r="L322" s="324" t="str">
        <f>IF($I322="","",calculations!P60)</f>
        <v/>
      </c>
      <c r="M322" s="325" t="str">
        <f>IF($I322="","",VLOOKUP('Basic Elections'!$C$45,LTD_Rates_lookup,2,FALSE))</f>
        <v/>
      </c>
      <c r="N322" s="312" t="str">
        <f>IF($I322="","",calculations!Q60)</f>
        <v/>
      </c>
      <c r="O322"/>
      <c r="Q322" s="40"/>
      <c r="R322" s="40"/>
      <c r="S322" s="40"/>
      <c r="T322" s="40"/>
      <c r="U322" s="40"/>
      <c r="V322" s="48"/>
    </row>
    <row r="323" spans="2:22" x14ac:dyDescent="0.3">
      <c r="B323" s="269" t="str">
        <f>IF(OR('Basic Elections'!$C64="",'Basic Elections'!$C$45="None"),"",'Basic Elections'!$C64)</f>
        <v/>
      </c>
      <c r="C323" s="269" t="str">
        <f>IF(OR('Basic Elections'!$D64="",'Basic Elections'!$C$45="None"),"",'Basic Elections'!$D64)</f>
        <v/>
      </c>
      <c r="D323" s="298" t="str">
        <f>IF($B323="","",calculations!D11)</f>
        <v/>
      </c>
      <c r="E323" s="321" t="str">
        <f>IF($B323="","",calculations!P11)</f>
        <v/>
      </c>
      <c r="F323" s="322" t="str">
        <f>IF($B323="","",VLOOKUP('Basic Elections'!$C$45,LTD_Rates_lookup,2,FALSE))</f>
        <v/>
      </c>
      <c r="G323" s="304" t="str">
        <f>IF($B323="","",calculations!Q11)</f>
        <v/>
      </c>
      <c r="H323" s="303"/>
      <c r="I323" s="297" t="str">
        <f>IF(OR('Basic Elections'!$C114="",'Basic Elections'!$C$45="None"),"",'Basic Elections'!$C114)</f>
        <v/>
      </c>
      <c r="J323" s="297" t="str">
        <f>IF(OR('Basic Elections'!$D114="",'Basic Elections'!$C$45="None"),"",'Basic Elections'!$D114)</f>
        <v/>
      </c>
      <c r="K323" s="298" t="str">
        <f>IF($I323="","",calculations!D61)</f>
        <v/>
      </c>
      <c r="L323" s="321" t="str">
        <f>IF($I323="","",calculations!P61)</f>
        <v/>
      </c>
      <c r="M323" s="322" t="str">
        <f>IF($I323="","",VLOOKUP('Basic Elections'!$C$45,LTD_Rates_lookup,2,FALSE))</f>
        <v/>
      </c>
      <c r="N323" s="301" t="str">
        <f>IF($I323="","",calculations!Q61)</f>
        <v/>
      </c>
      <c r="O323"/>
      <c r="Q323" s="40"/>
      <c r="R323" s="40"/>
      <c r="S323" s="40"/>
      <c r="T323" s="40"/>
      <c r="U323" s="40"/>
      <c r="V323" s="48"/>
    </row>
    <row r="324" spans="2:22" x14ac:dyDescent="0.3">
      <c r="B324" s="274" t="str">
        <f>IF(OR('Basic Elections'!$C65="",'Basic Elections'!$C$45="None"),"",'Basic Elections'!$C65)</f>
        <v/>
      </c>
      <c r="C324" s="274" t="str">
        <f>IF(OR('Basic Elections'!$D65="",'Basic Elections'!$C$45="None"),"",'Basic Elections'!$D65)</f>
        <v/>
      </c>
      <c r="D324" s="309" t="str">
        <f>IF($B324="","",calculations!D12)</f>
        <v/>
      </c>
      <c r="E324" s="324" t="str">
        <f>IF($B324="","",calculations!P12)</f>
        <v/>
      </c>
      <c r="F324" s="325" t="str">
        <f>IF($B324="","",VLOOKUP('Basic Elections'!$C$45,LTD_Rates_lookup,2,FALSE))</f>
        <v/>
      </c>
      <c r="G324" s="314" t="str">
        <f>IF($B324="","",calculations!Q12)</f>
        <v/>
      </c>
      <c r="H324" s="303"/>
      <c r="I324" s="308" t="str">
        <f>IF(OR('Basic Elections'!$C115="",'Basic Elections'!$C$45="None"),"",'Basic Elections'!$C115)</f>
        <v/>
      </c>
      <c r="J324" s="308" t="str">
        <f>IF(OR('Basic Elections'!$D115="",'Basic Elections'!$C$45="None"),"",'Basic Elections'!$D115)</f>
        <v/>
      </c>
      <c r="K324" s="309" t="str">
        <f>IF($I324="","",calculations!D62)</f>
        <v/>
      </c>
      <c r="L324" s="324" t="str">
        <f>IF($I324="","",calculations!P62)</f>
        <v/>
      </c>
      <c r="M324" s="325" t="str">
        <f>IF($I324="","",VLOOKUP('Basic Elections'!$C$45,LTD_Rates_lookup,2,FALSE))</f>
        <v/>
      </c>
      <c r="N324" s="312" t="str">
        <f>IF($I324="","",calculations!Q62)</f>
        <v/>
      </c>
      <c r="O324"/>
      <c r="Q324" s="40"/>
      <c r="R324" s="40"/>
      <c r="S324" s="40"/>
      <c r="T324" s="40"/>
      <c r="U324" s="40"/>
      <c r="V324" s="48"/>
    </row>
    <row r="325" spans="2:22" x14ac:dyDescent="0.3">
      <c r="B325" s="269" t="str">
        <f>IF(OR('Basic Elections'!$C66="",'Basic Elections'!$C$45="None"),"",'Basic Elections'!$C66)</f>
        <v/>
      </c>
      <c r="C325" s="269" t="str">
        <f>IF(OR('Basic Elections'!$D66="",'Basic Elections'!$C$45="None"),"",'Basic Elections'!$D66)</f>
        <v/>
      </c>
      <c r="D325" s="298" t="str">
        <f>IF($B325="","",calculations!D13)</f>
        <v/>
      </c>
      <c r="E325" s="321" t="str">
        <f>IF($B325="","",calculations!P13)</f>
        <v/>
      </c>
      <c r="F325" s="322" t="str">
        <f>IF($B325="","",VLOOKUP('Basic Elections'!$C$45,LTD_Rates_lookup,2,FALSE))</f>
        <v/>
      </c>
      <c r="G325" s="304" t="str">
        <f>IF($B325="","",calculations!Q13)</f>
        <v/>
      </c>
      <c r="H325" s="303"/>
      <c r="I325" s="297" t="str">
        <f>IF(OR('Basic Elections'!$C116="",'Basic Elections'!$C$45="None"),"",'Basic Elections'!$C116)</f>
        <v/>
      </c>
      <c r="J325" s="297" t="str">
        <f>IF(OR('Basic Elections'!$D116="",'Basic Elections'!$C$45="None"),"",'Basic Elections'!$D116)</f>
        <v/>
      </c>
      <c r="K325" s="298" t="str">
        <f>IF($I325="","",calculations!D63)</f>
        <v/>
      </c>
      <c r="L325" s="321" t="str">
        <f>IF($I325="","",calculations!P63)</f>
        <v/>
      </c>
      <c r="M325" s="322" t="str">
        <f>IF($I325="","",VLOOKUP('Basic Elections'!$C$45,LTD_Rates_lookup,2,FALSE))</f>
        <v/>
      </c>
      <c r="N325" s="301" t="str">
        <f>IF($I325="","",calculations!Q63)</f>
        <v/>
      </c>
      <c r="O325"/>
      <c r="Q325" s="40"/>
      <c r="R325" s="40"/>
      <c r="S325" s="40"/>
      <c r="T325" s="40"/>
      <c r="U325" s="40"/>
      <c r="V325" s="48"/>
    </row>
    <row r="326" spans="2:22" x14ac:dyDescent="0.3">
      <c r="B326" s="274" t="str">
        <f>IF(OR('Basic Elections'!$C67="",'Basic Elections'!$C$45="None"),"",'Basic Elections'!$C67)</f>
        <v/>
      </c>
      <c r="C326" s="274" t="str">
        <f>IF(OR('Basic Elections'!$D67="",'Basic Elections'!$C$45="None"),"",'Basic Elections'!$D67)</f>
        <v/>
      </c>
      <c r="D326" s="309" t="str">
        <f>IF($B326="","",calculations!D14)</f>
        <v/>
      </c>
      <c r="E326" s="324" t="str">
        <f>IF($B326="","",calculations!P14)</f>
        <v/>
      </c>
      <c r="F326" s="325" t="str">
        <f>IF($B326="","",VLOOKUP('Basic Elections'!$C$45,LTD_Rates_lookup,2,FALSE))</f>
        <v/>
      </c>
      <c r="G326" s="314" t="str">
        <f>IF($B326="","",calculations!Q14)</f>
        <v/>
      </c>
      <c r="H326" s="303"/>
      <c r="I326" s="308" t="str">
        <f>IF(OR('Basic Elections'!$C117="",'Basic Elections'!$C$45="None"),"",'Basic Elections'!$C117)</f>
        <v/>
      </c>
      <c r="J326" s="308" t="str">
        <f>IF(OR('Basic Elections'!$D117="",'Basic Elections'!$C$45="None"),"",'Basic Elections'!$D117)</f>
        <v/>
      </c>
      <c r="K326" s="309" t="str">
        <f>IF($I326="","",calculations!D64)</f>
        <v/>
      </c>
      <c r="L326" s="324" t="str">
        <f>IF($I326="","",calculations!P64)</f>
        <v/>
      </c>
      <c r="M326" s="325" t="str">
        <f>IF($I326="","",VLOOKUP('Basic Elections'!$C$45,LTD_Rates_lookup,2,FALSE))</f>
        <v/>
      </c>
      <c r="N326" s="312" t="str">
        <f>IF($I326="","",calculations!Q64)</f>
        <v/>
      </c>
      <c r="O326"/>
      <c r="Q326" s="40"/>
      <c r="R326" s="40"/>
      <c r="S326" s="40"/>
      <c r="T326" s="40"/>
      <c r="U326" s="40"/>
      <c r="V326" s="48"/>
    </row>
    <row r="327" spans="2:22" x14ac:dyDescent="0.3">
      <c r="B327" s="269" t="str">
        <f>IF(OR('Basic Elections'!$C68="",'Basic Elections'!$C$45="None"),"",'Basic Elections'!$C68)</f>
        <v/>
      </c>
      <c r="C327" s="269" t="str">
        <f>IF(OR('Basic Elections'!$D68="",'Basic Elections'!$C$45="None"),"",'Basic Elections'!$D68)</f>
        <v/>
      </c>
      <c r="D327" s="298" t="str">
        <f>IF($B327="","",calculations!D15)</f>
        <v/>
      </c>
      <c r="E327" s="321" t="str">
        <f>IF($B327="","",calculations!P15)</f>
        <v/>
      </c>
      <c r="F327" s="322" t="str">
        <f>IF($B327="","",VLOOKUP('Basic Elections'!$C$45,LTD_Rates_lookup,2,FALSE))</f>
        <v/>
      </c>
      <c r="G327" s="304" t="str">
        <f>IF($B327="","",calculations!Q15)</f>
        <v/>
      </c>
      <c r="H327" s="303"/>
      <c r="I327" s="297" t="str">
        <f>IF(OR('Basic Elections'!$C118="",'Basic Elections'!$C$45="None"),"",'Basic Elections'!$C118)</f>
        <v/>
      </c>
      <c r="J327" s="297" t="str">
        <f>IF(OR('Basic Elections'!$D118="",'Basic Elections'!$C$45="None"),"",'Basic Elections'!$D118)</f>
        <v/>
      </c>
      <c r="K327" s="298" t="str">
        <f>IF($I327="","",calculations!D65)</f>
        <v/>
      </c>
      <c r="L327" s="321" t="str">
        <f>IF($I327="","",calculations!P65)</f>
        <v/>
      </c>
      <c r="M327" s="322" t="str">
        <f>IF($I327="","",VLOOKUP('Basic Elections'!$C$45,LTD_Rates_lookup,2,FALSE))</f>
        <v/>
      </c>
      <c r="N327" s="301" t="str">
        <f>IF($I327="","",calculations!Q65)</f>
        <v/>
      </c>
      <c r="O327"/>
      <c r="Q327" s="40"/>
      <c r="R327" s="40"/>
      <c r="S327" s="40"/>
      <c r="T327" s="40"/>
      <c r="U327" s="40"/>
      <c r="V327" s="48"/>
    </row>
    <row r="328" spans="2:22" x14ac:dyDescent="0.3">
      <c r="B328" s="274" t="str">
        <f>IF(OR('Basic Elections'!$C69="",'Basic Elections'!$C$45="None"),"",'Basic Elections'!$C69)</f>
        <v/>
      </c>
      <c r="C328" s="274" t="str">
        <f>IF(OR('Basic Elections'!$D69="",'Basic Elections'!$C$45="None"),"",'Basic Elections'!$D69)</f>
        <v/>
      </c>
      <c r="D328" s="309" t="str">
        <f>IF($B328="","",calculations!D16)</f>
        <v/>
      </c>
      <c r="E328" s="324" t="str">
        <f>IF($B328="","",calculations!P16)</f>
        <v/>
      </c>
      <c r="F328" s="325" t="str">
        <f>IF($B328="","",VLOOKUP('Basic Elections'!$C$45,LTD_Rates_lookup,2,FALSE))</f>
        <v/>
      </c>
      <c r="G328" s="314" t="str">
        <f>IF($B328="","",calculations!Q16)</f>
        <v/>
      </c>
      <c r="H328" s="303"/>
      <c r="I328" s="308" t="str">
        <f>IF(OR('Basic Elections'!$C119="",'Basic Elections'!$C$45="None"),"",'Basic Elections'!$C119)</f>
        <v/>
      </c>
      <c r="J328" s="308" t="str">
        <f>IF(OR('Basic Elections'!$D119="",'Basic Elections'!$C$45="None"),"",'Basic Elections'!$D119)</f>
        <v/>
      </c>
      <c r="K328" s="309" t="str">
        <f>IF($I328="","",calculations!D66)</f>
        <v/>
      </c>
      <c r="L328" s="324" t="str">
        <f>IF($I328="","",calculations!P66)</f>
        <v/>
      </c>
      <c r="M328" s="325" t="str">
        <f>IF($I328="","",VLOOKUP('Basic Elections'!$C$45,LTD_Rates_lookup,2,FALSE))</f>
        <v/>
      </c>
      <c r="N328" s="312" t="str">
        <f>IF($I328="","",calculations!Q66)</f>
        <v/>
      </c>
      <c r="O328"/>
      <c r="Q328" s="40"/>
      <c r="R328" s="40"/>
      <c r="S328" s="40"/>
      <c r="T328" s="40"/>
      <c r="U328" s="40"/>
      <c r="V328" s="48"/>
    </row>
    <row r="329" spans="2:22" x14ac:dyDescent="0.3">
      <c r="B329" s="269" t="str">
        <f>IF(OR('Basic Elections'!$C70="",'Basic Elections'!$C$45="None"),"",'Basic Elections'!$C70)</f>
        <v/>
      </c>
      <c r="C329" s="269" t="str">
        <f>IF(OR('Basic Elections'!$D70="",'Basic Elections'!$C$45="None"),"",'Basic Elections'!$D70)</f>
        <v/>
      </c>
      <c r="D329" s="298" t="str">
        <f>IF($B329="","",calculations!D17)</f>
        <v/>
      </c>
      <c r="E329" s="321" t="str">
        <f>IF($B329="","",calculations!P17)</f>
        <v/>
      </c>
      <c r="F329" s="322" t="str">
        <f>IF($B329="","",VLOOKUP('Basic Elections'!$C$45,LTD_Rates_lookup,2,FALSE))</f>
        <v/>
      </c>
      <c r="G329" s="304" t="str">
        <f>IF($B329="","",calculations!Q17)</f>
        <v/>
      </c>
      <c r="H329" s="303"/>
      <c r="I329" s="297" t="str">
        <f>IF(OR('Basic Elections'!$C120="",'Basic Elections'!$C$45="None"),"",'Basic Elections'!$C120)</f>
        <v/>
      </c>
      <c r="J329" s="297" t="str">
        <f>IF(OR('Basic Elections'!$D120="",'Basic Elections'!$C$45="None"),"",'Basic Elections'!$D120)</f>
        <v/>
      </c>
      <c r="K329" s="298" t="str">
        <f>IF($I329="","",calculations!D67)</f>
        <v/>
      </c>
      <c r="L329" s="321" t="str">
        <f>IF($I329="","",calculations!P67)</f>
        <v/>
      </c>
      <c r="M329" s="322" t="str">
        <f>IF($I329="","",VLOOKUP('Basic Elections'!$C$45,LTD_Rates_lookup,2,FALSE))</f>
        <v/>
      </c>
      <c r="N329" s="301" t="str">
        <f>IF($I329="","",calculations!Q67)</f>
        <v/>
      </c>
      <c r="O329"/>
      <c r="Q329" s="40"/>
      <c r="R329" s="40"/>
      <c r="S329" s="40"/>
      <c r="T329" s="40"/>
      <c r="U329" s="40"/>
      <c r="V329" s="48"/>
    </row>
    <row r="330" spans="2:22" x14ac:dyDescent="0.3">
      <c r="B330" s="274" t="str">
        <f>IF(OR('Basic Elections'!$C71="",'Basic Elections'!$C$45="None"),"",'Basic Elections'!$C71)</f>
        <v/>
      </c>
      <c r="C330" s="274" t="str">
        <f>IF(OR('Basic Elections'!$D71="",'Basic Elections'!$C$45="None"),"",'Basic Elections'!$D71)</f>
        <v/>
      </c>
      <c r="D330" s="309" t="str">
        <f>IF($B330="","",calculations!D18)</f>
        <v/>
      </c>
      <c r="E330" s="324" t="str">
        <f>IF($B330="","",calculations!P18)</f>
        <v/>
      </c>
      <c r="F330" s="325" t="str">
        <f>IF($B330="","",VLOOKUP('Basic Elections'!$C$45,LTD_Rates_lookup,2,FALSE))</f>
        <v/>
      </c>
      <c r="G330" s="314" t="str">
        <f>IF($B330="","",calculations!Q18)</f>
        <v/>
      </c>
      <c r="H330" s="303"/>
      <c r="I330" s="308" t="str">
        <f>IF(OR('Basic Elections'!$C121="",'Basic Elections'!$C$45="None"),"",'Basic Elections'!$C121)</f>
        <v/>
      </c>
      <c r="J330" s="308" t="str">
        <f>IF(OR('Basic Elections'!$D121="",'Basic Elections'!$C$45="None"),"",'Basic Elections'!$D121)</f>
        <v/>
      </c>
      <c r="K330" s="309" t="str">
        <f>IF($I330="","",calculations!D68)</f>
        <v/>
      </c>
      <c r="L330" s="324" t="str">
        <f>IF($I330="","",calculations!P68)</f>
        <v/>
      </c>
      <c r="M330" s="325" t="str">
        <f>IF($I330="","",VLOOKUP('Basic Elections'!$C$45,LTD_Rates_lookup,2,FALSE))</f>
        <v/>
      </c>
      <c r="N330" s="312" t="str">
        <f>IF($I330="","",calculations!Q68)</f>
        <v/>
      </c>
      <c r="O330"/>
      <c r="Q330" s="40"/>
      <c r="R330" s="40"/>
      <c r="S330" s="40"/>
      <c r="T330" s="40"/>
      <c r="U330" s="40"/>
      <c r="V330" s="48"/>
    </row>
    <row r="331" spans="2:22" x14ac:dyDescent="0.3">
      <c r="B331" s="269" t="str">
        <f>IF(OR('Basic Elections'!$C72="",'Basic Elections'!$C$45="None"),"",'Basic Elections'!$C72)</f>
        <v/>
      </c>
      <c r="C331" s="269" t="str">
        <f>IF(OR('Basic Elections'!$D72="",'Basic Elections'!$C$45="None"),"",'Basic Elections'!$D72)</f>
        <v/>
      </c>
      <c r="D331" s="298" t="str">
        <f>IF($B331="","",calculations!D19)</f>
        <v/>
      </c>
      <c r="E331" s="321" t="str">
        <f>IF($B331="","",calculations!P19)</f>
        <v/>
      </c>
      <c r="F331" s="322" t="str">
        <f>IF($B331="","",VLOOKUP('Basic Elections'!$C$45,LTD_Rates_lookup,2,FALSE))</f>
        <v/>
      </c>
      <c r="G331" s="304" t="str">
        <f>IF($B331="","",calculations!Q19)</f>
        <v/>
      </c>
      <c r="H331" s="303"/>
      <c r="I331" s="297" t="str">
        <f>IF(OR('Basic Elections'!$C122="",'Basic Elections'!$C$45="None"),"",'Basic Elections'!$C122)</f>
        <v/>
      </c>
      <c r="J331" s="297" t="str">
        <f>IF(OR('Basic Elections'!$D122="",'Basic Elections'!$C$45="None"),"",'Basic Elections'!$D122)</f>
        <v/>
      </c>
      <c r="K331" s="298" t="str">
        <f>IF($I331="","",calculations!D69)</f>
        <v/>
      </c>
      <c r="L331" s="321" t="str">
        <f>IF($I331="","",calculations!P69)</f>
        <v/>
      </c>
      <c r="M331" s="322" t="str">
        <f>IF($I331="","",VLOOKUP('Basic Elections'!$C$45,LTD_Rates_lookup,2,FALSE))</f>
        <v/>
      </c>
      <c r="N331" s="301" t="str">
        <f>IF($I331="","",calculations!Q69)</f>
        <v/>
      </c>
      <c r="O331"/>
      <c r="Q331" s="40"/>
      <c r="R331" s="40"/>
      <c r="S331" s="40"/>
      <c r="T331" s="40"/>
      <c r="U331" s="40"/>
      <c r="V331" s="48"/>
    </row>
    <row r="332" spans="2:22" x14ac:dyDescent="0.3">
      <c r="B332" s="274" t="str">
        <f>IF(OR('Basic Elections'!$C73="",'Basic Elections'!$C$45="None"),"",'Basic Elections'!$C73)</f>
        <v/>
      </c>
      <c r="C332" s="274" t="str">
        <f>IF(OR('Basic Elections'!$D73="",'Basic Elections'!$C$45="None"),"",'Basic Elections'!$D73)</f>
        <v/>
      </c>
      <c r="D332" s="309" t="str">
        <f>IF($B332="","",calculations!D20)</f>
        <v/>
      </c>
      <c r="E332" s="324" t="str">
        <f>IF($B332="","",calculations!P20)</f>
        <v/>
      </c>
      <c r="F332" s="325" t="str">
        <f>IF($B332="","",VLOOKUP('Basic Elections'!$C$45,LTD_Rates_lookup,2,FALSE))</f>
        <v/>
      </c>
      <c r="G332" s="314" t="str">
        <f>IF($B332="","",calculations!Q20)</f>
        <v/>
      </c>
      <c r="H332" s="303"/>
      <c r="I332" s="308" t="str">
        <f>IF(OR('Basic Elections'!$C123="",'Basic Elections'!$C$45="None"),"",'Basic Elections'!$C123)</f>
        <v/>
      </c>
      <c r="J332" s="308" t="str">
        <f>IF(OR('Basic Elections'!$D123="",'Basic Elections'!$C$45="None"),"",'Basic Elections'!$D123)</f>
        <v/>
      </c>
      <c r="K332" s="309" t="str">
        <f>IF($I332="","",calculations!D70)</f>
        <v/>
      </c>
      <c r="L332" s="324" t="str">
        <f>IF($I332="","",calculations!P70)</f>
        <v/>
      </c>
      <c r="M332" s="325" t="str">
        <f>IF($I332="","",VLOOKUP('Basic Elections'!$C$45,LTD_Rates_lookup,2,FALSE))</f>
        <v/>
      </c>
      <c r="N332" s="312" t="str">
        <f>IF($I332="","",calculations!Q70)</f>
        <v/>
      </c>
      <c r="O332"/>
      <c r="Q332" s="40"/>
      <c r="R332" s="40"/>
      <c r="S332" s="40"/>
      <c r="T332" s="40"/>
      <c r="U332" s="40"/>
      <c r="V332" s="48"/>
    </row>
    <row r="333" spans="2:22" x14ac:dyDescent="0.3">
      <c r="B333" s="269" t="str">
        <f>IF(OR('Basic Elections'!$C74="",'Basic Elections'!$C$45="None"),"",'Basic Elections'!$C74)</f>
        <v/>
      </c>
      <c r="C333" s="269" t="str">
        <f>IF(OR('Basic Elections'!$D74="",'Basic Elections'!$C$45="None"),"",'Basic Elections'!$D74)</f>
        <v/>
      </c>
      <c r="D333" s="298" t="str">
        <f>IF($B333="","",calculations!D21)</f>
        <v/>
      </c>
      <c r="E333" s="321" t="str">
        <f>IF($B333="","",calculations!P21)</f>
        <v/>
      </c>
      <c r="F333" s="322" t="str">
        <f>IF($B333="","",VLOOKUP('Basic Elections'!$C$45,LTD_Rates_lookup,2,FALSE))</f>
        <v/>
      </c>
      <c r="G333" s="304" t="str">
        <f>IF($B333="","",calculations!Q21)</f>
        <v/>
      </c>
      <c r="H333" s="303"/>
      <c r="I333" s="297" t="str">
        <f>IF(OR('Basic Elections'!$C124="",'Basic Elections'!$C$45="None"),"",'Basic Elections'!$C124)</f>
        <v/>
      </c>
      <c r="J333" s="297" t="str">
        <f>IF(OR('Basic Elections'!$D124="",'Basic Elections'!$C$45="None"),"",'Basic Elections'!$D124)</f>
        <v/>
      </c>
      <c r="K333" s="298" t="str">
        <f>IF($I333="","",calculations!D71)</f>
        <v/>
      </c>
      <c r="L333" s="321" t="str">
        <f>IF($I333="","",calculations!P71)</f>
        <v/>
      </c>
      <c r="M333" s="322" t="str">
        <f>IF($I333="","",VLOOKUP('Basic Elections'!$C$45,LTD_Rates_lookup,2,FALSE))</f>
        <v/>
      </c>
      <c r="N333" s="301" t="str">
        <f>IF($I333="","",calculations!Q71)</f>
        <v/>
      </c>
      <c r="O333"/>
      <c r="Q333" s="40"/>
      <c r="R333" s="40"/>
      <c r="S333" s="40"/>
      <c r="T333" s="40"/>
      <c r="U333" s="40"/>
      <c r="V333" s="48"/>
    </row>
    <row r="334" spans="2:22" x14ac:dyDescent="0.3">
      <c r="B334" s="274" t="str">
        <f>IF(OR('Basic Elections'!$C75="",'Basic Elections'!$C$45="None"),"",'Basic Elections'!$C75)</f>
        <v/>
      </c>
      <c r="C334" s="274" t="str">
        <f>IF(OR('Basic Elections'!$D75="",'Basic Elections'!$C$45="None"),"",'Basic Elections'!$D75)</f>
        <v/>
      </c>
      <c r="D334" s="309" t="str">
        <f>IF($B334="","",calculations!D22)</f>
        <v/>
      </c>
      <c r="E334" s="324" t="str">
        <f>IF($B334="","",calculations!P22)</f>
        <v/>
      </c>
      <c r="F334" s="325" t="str">
        <f>IF($B334="","",VLOOKUP('Basic Elections'!$C$45,LTD_Rates_lookup,2,FALSE))</f>
        <v/>
      </c>
      <c r="G334" s="314" t="str">
        <f>IF($B334="","",calculations!Q22)</f>
        <v/>
      </c>
      <c r="H334" s="303"/>
      <c r="I334" s="308" t="str">
        <f>IF(OR('Basic Elections'!$C125="",'Basic Elections'!$C$45="None"),"",'Basic Elections'!$C125)</f>
        <v/>
      </c>
      <c r="J334" s="308" t="str">
        <f>IF(OR('Basic Elections'!$D125="",'Basic Elections'!$C$45="None"),"",'Basic Elections'!$D125)</f>
        <v/>
      </c>
      <c r="K334" s="309" t="str">
        <f>IF($I334="","",calculations!D72)</f>
        <v/>
      </c>
      <c r="L334" s="324" t="str">
        <f>IF($I334="","",calculations!P72)</f>
        <v/>
      </c>
      <c r="M334" s="325" t="str">
        <f>IF($I334="","",VLOOKUP('Basic Elections'!$C$45,LTD_Rates_lookup,2,FALSE))</f>
        <v/>
      </c>
      <c r="N334" s="312" t="str">
        <f>IF($I334="","",calculations!Q72)</f>
        <v/>
      </c>
      <c r="O334"/>
      <c r="Q334" s="40"/>
      <c r="R334" s="40"/>
      <c r="S334" s="40"/>
      <c r="T334" s="40"/>
      <c r="U334" s="40"/>
      <c r="V334" s="48"/>
    </row>
    <row r="335" spans="2:22" x14ac:dyDescent="0.3">
      <c r="B335" s="269" t="str">
        <f>IF(OR('Basic Elections'!$C76="",'Basic Elections'!$C$45="None"),"",'Basic Elections'!$C76)</f>
        <v/>
      </c>
      <c r="C335" s="269" t="str">
        <f>IF(OR('Basic Elections'!$D76="",'Basic Elections'!$C$45="None"),"",'Basic Elections'!$D76)</f>
        <v/>
      </c>
      <c r="D335" s="298" t="str">
        <f>IF($B335="","",calculations!D23)</f>
        <v/>
      </c>
      <c r="E335" s="321" t="str">
        <f>IF($B335="","",calculations!P23)</f>
        <v/>
      </c>
      <c r="F335" s="322" t="str">
        <f>IF($B335="","",VLOOKUP('Basic Elections'!$C$45,LTD_Rates_lookup,2,FALSE))</f>
        <v/>
      </c>
      <c r="G335" s="304" t="str">
        <f>IF($B335="","",calculations!Q23)</f>
        <v/>
      </c>
      <c r="H335" s="303"/>
      <c r="I335" s="297" t="str">
        <f>IF(OR('Basic Elections'!$C126="",'Basic Elections'!$C$45="None"),"",'Basic Elections'!$C126)</f>
        <v/>
      </c>
      <c r="J335" s="297" t="str">
        <f>IF(OR('Basic Elections'!$D126="",'Basic Elections'!$C$45="None"),"",'Basic Elections'!$D126)</f>
        <v/>
      </c>
      <c r="K335" s="298" t="str">
        <f>IF($I335="","",calculations!D73)</f>
        <v/>
      </c>
      <c r="L335" s="321" t="str">
        <f>IF($I335="","",calculations!P73)</f>
        <v/>
      </c>
      <c r="M335" s="322" t="str">
        <f>IF($I335="","",VLOOKUP('Basic Elections'!$C$45,LTD_Rates_lookup,2,FALSE))</f>
        <v/>
      </c>
      <c r="N335" s="301" t="str">
        <f>IF($I335="","",calculations!Q73)</f>
        <v/>
      </c>
      <c r="O335"/>
      <c r="Q335" s="40"/>
      <c r="R335" s="40"/>
      <c r="S335" s="40"/>
      <c r="T335" s="40"/>
      <c r="U335" s="40"/>
      <c r="V335" s="48"/>
    </row>
    <row r="336" spans="2:22" x14ac:dyDescent="0.3">
      <c r="B336" s="274" t="str">
        <f>IF(OR('Basic Elections'!$C77="",'Basic Elections'!$C$45="None"),"",'Basic Elections'!$C77)</f>
        <v/>
      </c>
      <c r="C336" s="274" t="str">
        <f>IF(OR('Basic Elections'!$D77="",'Basic Elections'!$C$45="None"),"",'Basic Elections'!$D77)</f>
        <v/>
      </c>
      <c r="D336" s="309" t="str">
        <f>IF($B336="","",calculations!D24)</f>
        <v/>
      </c>
      <c r="E336" s="324" t="str">
        <f>IF($B336="","",calculations!P24)</f>
        <v/>
      </c>
      <c r="F336" s="325" t="str">
        <f>IF($B336="","",VLOOKUP('Basic Elections'!$C$45,LTD_Rates_lookup,2,FALSE))</f>
        <v/>
      </c>
      <c r="G336" s="314" t="str">
        <f>IF($B336="","",calculations!Q24)</f>
        <v/>
      </c>
      <c r="H336" s="303"/>
      <c r="I336" s="308" t="str">
        <f>IF(OR('Basic Elections'!$C127="",'Basic Elections'!$C$45="None"),"",'Basic Elections'!$C127)</f>
        <v/>
      </c>
      <c r="J336" s="308" t="str">
        <f>IF(OR('Basic Elections'!$D127="",'Basic Elections'!$C$45="None"),"",'Basic Elections'!$D127)</f>
        <v/>
      </c>
      <c r="K336" s="309" t="str">
        <f>IF($I336="","",calculations!D74)</f>
        <v/>
      </c>
      <c r="L336" s="324" t="str">
        <f>IF($I336="","",calculations!P74)</f>
        <v/>
      </c>
      <c r="M336" s="325" t="str">
        <f>IF($I336="","",VLOOKUP('Basic Elections'!$C$45,LTD_Rates_lookup,2,FALSE))</f>
        <v/>
      </c>
      <c r="N336" s="312" t="str">
        <f>IF($I336="","",calculations!Q74)</f>
        <v/>
      </c>
      <c r="O336"/>
      <c r="Q336" s="40"/>
      <c r="R336" s="40"/>
      <c r="S336" s="40"/>
      <c r="T336" s="40"/>
      <c r="U336" s="40"/>
      <c r="V336" s="48"/>
    </row>
    <row r="337" spans="2:22" x14ac:dyDescent="0.3">
      <c r="B337" s="269" t="str">
        <f>IF(OR('Basic Elections'!$C78="",'Basic Elections'!$C$45="None"),"",'Basic Elections'!$C78)</f>
        <v/>
      </c>
      <c r="C337" s="269" t="str">
        <f>IF(OR('Basic Elections'!$D78="",'Basic Elections'!$C$45="None"),"",'Basic Elections'!$D78)</f>
        <v/>
      </c>
      <c r="D337" s="298" t="str">
        <f>IF($B337="","",calculations!D25)</f>
        <v/>
      </c>
      <c r="E337" s="321" t="str">
        <f>IF($B337="","",calculations!P25)</f>
        <v/>
      </c>
      <c r="F337" s="322" t="str">
        <f>IF($B337="","",VLOOKUP('Basic Elections'!$C$45,LTD_Rates_lookup,2,FALSE))</f>
        <v/>
      </c>
      <c r="G337" s="304" t="str">
        <f>IF($B337="","",calculations!Q25)</f>
        <v/>
      </c>
      <c r="H337" s="303"/>
      <c r="I337" s="297" t="str">
        <f>IF(OR('Basic Elections'!$C128="",'Basic Elections'!$C$45="None"),"",'Basic Elections'!$C128)</f>
        <v/>
      </c>
      <c r="J337" s="297" t="str">
        <f>IF(OR('Basic Elections'!$D128="",'Basic Elections'!$C$45="None"),"",'Basic Elections'!$D128)</f>
        <v/>
      </c>
      <c r="K337" s="298" t="str">
        <f>IF($I337="","",calculations!D75)</f>
        <v/>
      </c>
      <c r="L337" s="321" t="str">
        <f>IF($I337="","",calculations!P75)</f>
        <v/>
      </c>
      <c r="M337" s="322" t="str">
        <f>IF($I337="","",VLOOKUP('Basic Elections'!$C$45,LTD_Rates_lookup,2,FALSE))</f>
        <v/>
      </c>
      <c r="N337" s="301" t="str">
        <f>IF($I337="","",calculations!Q75)</f>
        <v/>
      </c>
      <c r="O337"/>
      <c r="Q337" s="40"/>
      <c r="R337" s="40"/>
      <c r="S337" s="40"/>
      <c r="T337" s="40"/>
      <c r="U337" s="40"/>
      <c r="V337" s="48"/>
    </row>
    <row r="338" spans="2:22" x14ac:dyDescent="0.3">
      <c r="B338" s="274" t="str">
        <f>IF(OR('Basic Elections'!$C79="",'Basic Elections'!$C$45="None"),"",'Basic Elections'!$C79)</f>
        <v/>
      </c>
      <c r="C338" s="274" t="str">
        <f>IF(OR('Basic Elections'!$D79="",'Basic Elections'!$C$45="None"),"",'Basic Elections'!$D79)</f>
        <v/>
      </c>
      <c r="D338" s="309" t="str">
        <f>IF($B338="","",calculations!D26)</f>
        <v/>
      </c>
      <c r="E338" s="324" t="str">
        <f>IF($B338="","",calculations!P26)</f>
        <v/>
      </c>
      <c r="F338" s="325" t="str">
        <f>IF($B338="","",VLOOKUP('Basic Elections'!$C$45,LTD_Rates_lookup,2,FALSE))</f>
        <v/>
      </c>
      <c r="G338" s="314" t="str">
        <f>IF($B338="","",calculations!Q26)</f>
        <v/>
      </c>
      <c r="H338" s="303"/>
      <c r="I338" s="308" t="str">
        <f>IF(OR('Basic Elections'!$C129="",'Basic Elections'!$C$45="None"),"",'Basic Elections'!$C129)</f>
        <v/>
      </c>
      <c r="J338" s="308" t="str">
        <f>IF(OR('Basic Elections'!$D129="",'Basic Elections'!$C$45="None"),"",'Basic Elections'!$D129)</f>
        <v/>
      </c>
      <c r="K338" s="309" t="str">
        <f>IF($I338="","",calculations!D76)</f>
        <v/>
      </c>
      <c r="L338" s="324" t="str">
        <f>IF($I338="","",calculations!P76)</f>
        <v/>
      </c>
      <c r="M338" s="325" t="str">
        <f>IF($I338="","",VLOOKUP('Basic Elections'!$C$45,LTD_Rates_lookup,2,FALSE))</f>
        <v/>
      </c>
      <c r="N338" s="312" t="str">
        <f>IF($I338="","",calculations!Q76)</f>
        <v/>
      </c>
      <c r="O338"/>
      <c r="Q338" s="40"/>
      <c r="R338" s="40"/>
      <c r="S338" s="40"/>
      <c r="T338" s="40"/>
      <c r="U338" s="40"/>
      <c r="V338" s="48"/>
    </row>
    <row r="339" spans="2:22" x14ac:dyDescent="0.3">
      <c r="B339" s="269" t="str">
        <f>IF(OR('Basic Elections'!$C80="",'Basic Elections'!$C$45="None"),"",'Basic Elections'!$C80)</f>
        <v/>
      </c>
      <c r="C339" s="269" t="str">
        <f>IF(OR('Basic Elections'!$D80="",'Basic Elections'!$C$45="None"),"",'Basic Elections'!$D80)</f>
        <v/>
      </c>
      <c r="D339" s="298" t="str">
        <f>IF($B339="","",calculations!D27)</f>
        <v/>
      </c>
      <c r="E339" s="321" t="str">
        <f>IF($B339="","",calculations!P27)</f>
        <v/>
      </c>
      <c r="F339" s="322" t="str">
        <f>IF($B339="","",VLOOKUP('Basic Elections'!$C$45,LTD_Rates_lookup,2,FALSE))</f>
        <v/>
      </c>
      <c r="G339" s="304" t="str">
        <f>IF($B339="","",calculations!Q27)</f>
        <v/>
      </c>
      <c r="H339" s="303"/>
      <c r="I339" s="297" t="str">
        <f>IF(OR('Basic Elections'!$C130="",'Basic Elections'!$C$45="None"),"",'Basic Elections'!$C130)</f>
        <v/>
      </c>
      <c r="J339" s="297" t="str">
        <f>IF(OR('Basic Elections'!$D130="",'Basic Elections'!$C$45="None"),"",'Basic Elections'!$D130)</f>
        <v/>
      </c>
      <c r="K339" s="298" t="str">
        <f>IF($I339="","",calculations!D77)</f>
        <v/>
      </c>
      <c r="L339" s="321" t="str">
        <f>IF($I339="","",calculations!P77)</f>
        <v/>
      </c>
      <c r="M339" s="322" t="str">
        <f>IF($I339="","",VLOOKUP('Basic Elections'!$C$45,LTD_Rates_lookup,2,FALSE))</f>
        <v/>
      </c>
      <c r="N339" s="301" t="str">
        <f>IF($I339="","",calculations!Q77)</f>
        <v/>
      </c>
      <c r="O339"/>
      <c r="Q339" s="40"/>
      <c r="R339" s="40"/>
      <c r="S339" s="40"/>
      <c r="T339" s="40"/>
      <c r="U339" s="40"/>
      <c r="V339" s="48"/>
    </row>
    <row r="340" spans="2:22" x14ac:dyDescent="0.3">
      <c r="B340" s="274" t="str">
        <f>IF(OR('Basic Elections'!$C81="",'Basic Elections'!$C$45="None"),"",'Basic Elections'!$C81)</f>
        <v/>
      </c>
      <c r="C340" s="274" t="str">
        <f>IF(OR('Basic Elections'!$D81="",'Basic Elections'!$C$45="None"),"",'Basic Elections'!$D81)</f>
        <v/>
      </c>
      <c r="D340" s="309" t="str">
        <f>IF($B340="","",calculations!D28)</f>
        <v/>
      </c>
      <c r="E340" s="324" t="str">
        <f>IF($B340="","",calculations!P28)</f>
        <v/>
      </c>
      <c r="F340" s="325" t="str">
        <f>IF($B340="","",VLOOKUP('Basic Elections'!$C$45,LTD_Rates_lookup,2,FALSE))</f>
        <v/>
      </c>
      <c r="G340" s="314" t="str">
        <f>IF($B340="","",calculations!Q28)</f>
        <v/>
      </c>
      <c r="H340" s="303"/>
      <c r="I340" s="308" t="str">
        <f>IF(OR('Basic Elections'!$C131="",'Basic Elections'!$C$45="None"),"",'Basic Elections'!$C131)</f>
        <v/>
      </c>
      <c r="J340" s="308" t="str">
        <f>IF(OR('Basic Elections'!$D131="",'Basic Elections'!$C$45="None"),"",'Basic Elections'!$D131)</f>
        <v/>
      </c>
      <c r="K340" s="309" t="str">
        <f>IF($I340="","",calculations!D78)</f>
        <v/>
      </c>
      <c r="L340" s="324" t="str">
        <f>IF($I340="","",calculations!P78)</f>
        <v/>
      </c>
      <c r="M340" s="325" t="str">
        <f>IF($I340="","",VLOOKUP('Basic Elections'!$C$45,LTD_Rates_lookup,2,FALSE))</f>
        <v/>
      </c>
      <c r="N340" s="312" t="str">
        <f>IF($I340="","",calculations!Q78)</f>
        <v/>
      </c>
      <c r="O340"/>
      <c r="Q340" s="40"/>
      <c r="R340" s="40"/>
      <c r="S340" s="40"/>
      <c r="T340" s="40"/>
      <c r="U340" s="40"/>
      <c r="V340" s="48"/>
    </row>
    <row r="341" spans="2:22" x14ac:dyDescent="0.3">
      <c r="B341" s="269" t="str">
        <f>IF(OR('Basic Elections'!$C82="",'Basic Elections'!$C$45="None"),"",'Basic Elections'!$C82)</f>
        <v/>
      </c>
      <c r="C341" s="269" t="str">
        <f>IF(OR('Basic Elections'!$D82="",'Basic Elections'!$C$45="None"),"",'Basic Elections'!$D82)</f>
        <v/>
      </c>
      <c r="D341" s="298" t="str">
        <f>IF($B341="","",calculations!D29)</f>
        <v/>
      </c>
      <c r="E341" s="321" t="str">
        <f>IF($B341="","",calculations!P29)</f>
        <v/>
      </c>
      <c r="F341" s="322" t="str">
        <f>IF($B341="","",VLOOKUP('Basic Elections'!$C$45,LTD_Rates_lookup,2,FALSE))</f>
        <v/>
      </c>
      <c r="G341" s="304" t="str">
        <f>IF($B341="","",calculations!Q29)</f>
        <v/>
      </c>
      <c r="H341" s="303"/>
      <c r="I341" s="297" t="str">
        <f>IF(OR('Basic Elections'!$C132="",'Basic Elections'!$C$45="None"),"",'Basic Elections'!$C132)</f>
        <v/>
      </c>
      <c r="J341" s="297" t="str">
        <f>IF(OR('Basic Elections'!$D132="",'Basic Elections'!$C$45="None"),"",'Basic Elections'!$D132)</f>
        <v/>
      </c>
      <c r="K341" s="298" t="str">
        <f>IF($I341="","",calculations!D79)</f>
        <v/>
      </c>
      <c r="L341" s="321" t="str">
        <f>IF($I341="","",calculations!P79)</f>
        <v/>
      </c>
      <c r="M341" s="322" t="str">
        <f>IF($I341="","",VLOOKUP('Basic Elections'!$C$45,LTD_Rates_lookup,2,FALSE))</f>
        <v/>
      </c>
      <c r="N341" s="301" t="str">
        <f>IF($I341="","",calculations!Q79)</f>
        <v/>
      </c>
      <c r="O341"/>
      <c r="Q341" s="40"/>
      <c r="R341" s="40"/>
      <c r="S341" s="40"/>
      <c r="T341" s="40"/>
      <c r="U341" s="40"/>
      <c r="V341" s="48"/>
    </row>
    <row r="342" spans="2:22" x14ac:dyDescent="0.3">
      <c r="B342" s="274" t="str">
        <f>IF(OR('Basic Elections'!$C83="",'Basic Elections'!$C$45="None"),"",'Basic Elections'!$C83)</f>
        <v/>
      </c>
      <c r="C342" s="274" t="str">
        <f>IF(OR('Basic Elections'!$D83="",'Basic Elections'!$C$45="None"),"",'Basic Elections'!$D83)</f>
        <v/>
      </c>
      <c r="D342" s="309" t="str">
        <f>IF($B342="","",calculations!D30)</f>
        <v/>
      </c>
      <c r="E342" s="324" t="str">
        <f>IF($B342="","",calculations!P30)</f>
        <v/>
      </c>
      <c r="F342" s="325" t="str">
        <f>IF($B342="","",VLOOKUP('Basic Elections'!$C$45,LTD_Rates_lookup,2,FALSE))</f>
        <v/>
      </c>
      <c r="G342" s="314" t="str">
        <f>IF($B342="","",calculations!Q30)</f>
        <v/>
      </c>
      <c r="H342" s="303"/>
      <c r="I342" s="308" t="str">
        <f>IF(OR('Basic Elections'!$C133="",'Basic Elections'!$C$45="None"),"",'Basic Elections'!$C133)</f>
        <v/>
      </c>
      <c r="J342" s="308" t="str">
        <f>IF(OR('Basic Elections'!$D133="",'Basic Elections'!$C$45="None"),"",'Basic Elections'!$D133)</f>
        <v/>
      </c>
      <c r="K342" s="309" t="str">
        <f>IF($I342="","",calculations!D80)</f>
        <v/>
      </c>
      <c r="L342" s="324" t="str">
        <f>IF($I342="","",calculations!P80)</f>
        <v/>
      </c>
      <c r="M342" s="325" t="str">
        <f>IF($I342="","",VLOOKUP('Basic Elections'!$C$45,LTD_Rates_lookup,2,FALSE))</f>
        <v/>
      </c>
      <c r="N342" s="312" t="str">
        <f>IF($I342="","",calculations!Q80)</f>
        <v/>
      </c>
      <c r="O342"/>
      <c r="Q342" s="40"/>
      <c r="R342" s="40"/>
      <c r="S342" s="40"/>
      <c r="T342" s="40"/>
      <c r="U342" s="40"/>
      <c r="V342" s="48"/>
    </row>
    <row r="343" spans="2:22" x14ac:dyDescent="0.3">
      <c r="B343" s="269" t="str">
        <f>IF(OR('Basic Elections'!$C84="",'Basic Elections'!$C$45="None"),"",'Basic Elections'!$C84)</f>
        <v/>
      </c>
      <c r="C343" s="269" t="str">
        <f>IF(OR('Basic Elections'!$D84="",'Basic Elections'!$C$45="None"),"",'Basic Elections'!$D84)</f>
        <v/>
      </c>
      <c r="D343" s="298" t="str">
        <f>IF($B343="","",calculations!D31)</f>
        <v/>
      </c>
      <c r="E343" s="321" t="str">
        <f>IF($B343="","",calculations!P31)</f>
        <v/>
      </c>
      <c r="F343" s="322" t="str">
        <f>IF($B343="","",VLOOKUP('Basic Elections'!$C$45,LTD_Rates_lookup,2,FALSE))</f>
        <v/>
      </c>
      <c r="G343" s="304" t="str">
        <f>IF($B343="","",calculations!Q31)</f>
        <v/>
      </c>
      <c r="H343" s="303"/>
      <c r="I343" s="297" t="str">
        <f>IF(OR('Basic Elections'!$C134="",'Basic Elections'!$C$45="None"),"",'Basic Elections'!$C134)</f>
        <v/>
      </c>
      <c r="J343" s="297" t="str">
        <f>IF(OR('Basic Elections'!$D134="",'Basic Elections'!$C$45="None"),"",'Basic Elections'!$D134)</f>
        <v/>
      </c>
      <c r="K343" s="298" t="str">
        <f>IF($I343="","",calculations!D81)</f>
        <v/>
      </c>
      <c r="L343" s="321" t="str">
        <f>IF($I343="","",calculations!P81)</f>
        <v/>
      </c>
      <c r="M343" s="322" t="str">
        <f>IF($I343="","",VLOOKUP('Basic Elections'!$C$45,LTD_Rates_lookup,2,FALSE))</f>
        <v/>
      </c>
      <c r="N343" s="301" t="str">
        <f>IF($I343="","",calculations!Q81)</f>
        <v/>
      </c>
      <c r="O343"/>
      <c r="Q343" s="40"/>
      <c r="R343" s="40"/>
      <c r="S343" s="40"/>
      <c r="T343" s="40"/>
      <c r="U343" s="40"/>
      <c r="V343" s="48"/>
    </row>
    <row r="344" spans="2:22" x14ac:dyDescent="0.3">
      <c r="B344" s="274" t="str">
        <f>IF(OR('Basic Elections'!$C85="",'Basic Elections'!$C$45="None"),"",'Basic Elections'!$C85)</f>
        <v/>
      </c>
      <c r="C344" s="274" t="str">
        <f>IF(OR('Basic Elections'!$D85="",'Basic Elections'!$C$45="None"),"",'Basic Elections'!$D85)</f>
        <v/>
      </c>
      <c r="D344" s="309" t="str">
        <f>IF($B344="","",calculations!D32)</f>
        <v/>
      </c>
      <c r="E344" s="324" t="str">
        <f>IF($B344="","",calculations!P32)</f>
        <v/>
      </c>
      <c r="F344" s="325" t="str">
        <f>IF($B344="","",VLOOKUP('Basic Elections'!$C$45,LTD_Rates_lookup,2,FALSE))</f>
        <v/>
      </c>
      <c r="G344" s="314" t="str">
        <f>IF($B344="","",calculations!Q32)</f>
        <v/>
      </c>
      <c r="H344" s="303"/>
      <c r="I344" s="308" t="str">
        <f>IF(OR('Basic Elections'!$C135="",'Basic Elections'!$C$45="None"),"",'Basic Elections'!$C135)</f>
        <v/>
      </c>
      <c r="J344" s="308" t="str">
        <f>IF(OR('Basic Elections'!$D135="",'Basic Elections'!$C$45="None"),"",'Basic Elections'!$D135)</f>
        <v/>
      </c>
      <c r="K344" s="309" t="str">
        <f>IF($I344="","",calculations!D82)</f>
        <v/>
      </c>
      <c r="L344" s="324" t="str">
        <f>IF($I344="","",calculations!P82)</f>
        <v/>
      </c>
      <c r="M344" s="325" t="str">
        <f>IF($I344="","",VLOOKUP('Basic Elections'!$C$45,LTD_Rates_lookup,2,FALSE))</f>
        <v/>
      </c>
      <c r="N344" s="312" t="str">
        <f>IF($I344="","",calculations!Q82)</f>
        <v/>
      </c>
      <c r="O344"/>
      <c r="Q344" s="40"/>
      <c r="R344" s="40"/>
      <c r="S344" s="40"/>
      <c r="T344" s="40"/>
      <c r="U344" s="40"/>
      <c r="V344" s="48"/>
    </row>
    <row r="345" spans="2:22" x14ac:dyDescent="0.3">
      <c r="B345" s="269" t="str">
        <f>IF(OR('Basic Elections'!$C86="",'Basic Elections'!$C$45="None"),"",'Basic Elections'!$C86)</f>
        <v/>
      </c>
      <c r="C345" s="269" t="str">
        <f>IF(OR('Basic Elections'!$D86="",'Basic Elections'!$C$45="None"),"",'Basic Elections'!$D86)</f>
        <v/>
      </c>
      <c r="D345" s="298" t="str">
        <f>IF($B345="","",calculations!D33)</f>
        <v/>
      </c>
      <c r="E345" s="321" t="str">
        <f>IF($B345="","",calculations!P33)</f>
        <v/>
      </c>
      <c r="F345" s="322" t="str">
        <f>IF($B345="","",VLOOKUP('Basic Elections'!$C$45,LTD_Rates_lookup,2,FALSE))</f>
        <v/>
      </c>
      <c r="G345" s="304" t="str">
        <f>IF($B345="","",calculations!Q33)</f>
        <v/>
      </c>
      <c r="H345" s="303"/>
      <c r="I345" s="297" t="str">
        <f>IF(OR('Basic Elections'!$C136="",'Basic Elections'!$C$45="None"),"",'Basic Elections'!$C136)</f>
        <v/>
      </c>
      <c r="J345" s="297" t="str">
        <f>IF(OR('Basic Elections'!$D136="",'Basic Elections'!$C$45="None"),"",'Basic Elections'!$D136)</f>
        <v/>
      </c>
      <c r="K345" s="298" t="str">
        <f>IF($I345="","",calculations!D83)</f>
        <v/>
      </c>
      <c r="L345" s="321" t="str">
        <f>IF($I345="","",calculations!P83)</f>
        <v/>
      </c>
      <c r="M345" s="322" t="str">
        <f>IF($I345="","",VLOOKUP('Basic Elections'!$C$45,LTD_Rates_lookup,2,FALSE))</f>
        <v/>
      </c>
      <c r="N345" s="301" t="str">
        <f>IF($I345="","",calculations!Q83)</f>
        <v/>
      </c>
      <c r="O345"/>
      <c r="Q345" s="40"/>
      <c r="R345" s="40"/>
      <c r="S345" s="40"/>
      <c r="T345" s="40"/>
      <c r="U345" s="40"/>
      <c r="V345" s="48"/>
    </row>
    <row r="346" spans="2:22" x14ac:dyDescent="0.3">
      <c r="B346" s="274" t="str">
        <f>IF(OR('Basic Elections'!$C87="",'Basic Elections'!$C$45="None"),"",'Basic Elections'!$C87)</f>
        <v/>
      </c>
      <c r="C346" s="274" t="str">
        <f>IF(OR('Basic Elections'!$D87="",'Basic Elections'!$C$45="None"),"",'Basic Elections'!$D87)</f>
        <v/>
      </c>
      <c r="D346" s="309" t="str">
        <f>IF($B346="","",calculations!D34)</f>
        <v/>
      </c>
      <c r="E346" s="324" t="str">
        <f>IF($B346="","",calculations!P34)</f>
        <v/>
      </c>
      <c r="F346" s="325" t="str">
        <f>IF($B346="","",VLOOKUP('Basic Elections'!$C$45,LTD_Rates_lookup,2,FALSE))</f>
        <v/>
      </c>
      <c r="G346" s="314" t="str">
        <f>IF($B346="","",calculations!Q34)</f>
        <v/>
      </c>
      <c r="H346" s="303"/>
      <c r="I346" s="308" t="str">
        <f>IF(OR('Basic Elections'!$C137="",'Basic Elections'!$C$45="None"),"",'Basic Elections'!$C137)</f>
        <v/>
      </c>
      <c r="J346" s="308" t="str">
        <f>IF(OR('Basic Elections'!$D137="",'Basic Elections'!$C$45="None"),"",'Basic Elections'!$D137)</f>
        <v/>
      </c>
      <c r="K346" s="309" t="str">
        <f>IF($I346="","",calculations!D84)</f>
        <v/>
      </c>
      <c r="L346" s="324" t="str">
        <f>IF($I346="","",calculations!P84)</f>
        <v/>
      </c>
      <c r="M346" s="325" t="str">
        <f>IF($I346="","",VLOOKUP('Basic Elections'!$C$45,LTD_Rates_lookup,2,FALSE))</f>
        <v/>
      </c>
      <c r="N346" s="312" t="str">
        <f>IF($I346="","",calculations!Q84)</f>
        <v/>
      </c>
      <c r="O346"/>
      <c r="Q346" s="40"/>
      <c r="R346" s="40"/>
      <c r="S346" s="40"/>
      <c r="T346" s="40"/>
      <c r="U346" s="40"/>
      <c r="V346" s="48"/>
    </row>
    <row r="347" spans="2:22" x14ac:dyDescent="0.3">
      <c r="B347" s="269" t="str">
        <f>IF(OR('Basic Elections'!$C88="",'Basic Elections'!$C$45="None"),"",'Basic Elections'!$C88)</f>
        <v/>
      </c>
      <c r="C347" s="269" t="str">
        <f>IF(OR('Basic Elections'!$D88="",'Basic Elections'!$C$45="None"),"",'Basic Elections'!$D88)</f>
        <v/>
      </c>
      <c r="D347" s="298" t="str">
        <f>IF($B347="","",calculations!D35)</f>
        <v/>
      </c>
      <c r="E347" s="321" t="str">
        <f>IF($B347="","",calculations!P35)</f>
        <v/>
      </c>
      <c r="F347" s="322" t="str">
        <f>IF($B347="","",VLOOKUP('Basic Elections'!$C$45,LTD_Rates_lookup,2,FALSE))</f>
        <v/>
      </c>
      <c r="G347" s="304" t="str">
        <f>IF($B347="","",calculations!Q35)</f>
        <v/>
      </c>
      <c r="H347" s="303"/>
      <c r="I347" s="297" t="str">
        <f>IF(OR('Basic Elections'!$C138="",'Basic Elections'!$C$45="None"),"",'Basic Elections'!$C138)</f>
        <v/>
      </c>
      <c r="J347" s="297" t="str">
        <f>IF(OR('Basic Elections'!$D138="",'Basic Elections'!$C$45="None"),"",'Basic Elections'!$D138)</f>
        <v/>
      </c>
      <c r="K347" s="298" t="str">
        <f>IF($I347="","",calculations!D85)</f>
        <v/>
      </c>
      <c r="L347" s="321" t="str">
        <f>IF($I347="","",calculations!P85)</f>
        <v/>
      </c>
      <c r="M347" s="322" t="str">
        <f>IF($I347="","",VLOOKUP('Basic Elections'!$C$45,LTD_Rates_lookup,2,FALSE))</f>
        <v/>
      </c>
      <c r="N347" s="301" t="str">
        <f>IF($I347="","",calculations!Q85)</f>
        <v/>
      </c>
      <c r="O347"/>
      <c r="Q347" s="40"/>
      <c r="R347" s="40"/>
      <c r="S347" s="40"/>
      <c r="T347" s="40"/>
      <c r="U347" s="40"/>
      <c r="V347" s="48"/>
    </row>
    <row r="348" spans="2:22" x14ac:dyDescent="0.3">
      <c r="B348" s="274" t="str">
        <f>IF(OR('Basic Elections'!$C89="",'Basic Elections'!$C$45="None"),"",'Basic Elections'!$C89)</f>
        <v/>
      </c>
      <c r="C348" s="274" t="str">
        <f>IF(OR('Basic Elections'!$D89="",'Basic Elections'!$C$45="None"),"",'Basic Elections'!$D89)</f>
        <v/>
      </c>
      <c r="D348" s="309" t="str">
        <f>IF($B348="","",calculations!D36)</f>
        <v/>
      </c>
      <c r="E348" s="324" t="str">
        <f>IF($B348="","",calculations!P36)</f>
        <v/>
      </c>
      <c r="F348" s="325" t="str">
        <f>IF($B348="","",VLOOKUP('Basic Elections'!$C$45,LTD_Rates_lookup,2,FALSE))</f>
        <v/>
      </c>
      <c r="G348" s="314" t="str">
        <f>IF($B348="","",calculations!Q36)</f>
        <v/>
      </c>
      <c r="H348" s="303"/>
      <c r="I348" s="308" t="str">
        <f>IF(OR('Basic Elections'!$C139="",'Basic Elections'!$C$45="None"),"",'Basic Elections'!$C139)</f>
        <v/>
      </c>
      <c r="J348" s="308" t="str">
        <f>IF(OR('Basic Elections'!$D139="",'Basic Elections'!$C$45="None"),"",'Basic Elections'!$D139)</f>
        <v/>
      </c>
      <c r="K348" s="309" t="str">
        <f>IF($I348="","",calculations!D86)</f>
        <v/>
      </c>
      <c r="L348" s="324" t="str">
        <f>IF($I348="","",calculations!P86)</f>
        <v/>
      </c>
      <c r="M348" s="325" t="str">
        <f>IF($I348="","",VLOOKUP('Basic Elections'!$C$45,LTD_Rates_lookup,2,FALSE))</f>
        <v/>
      </c>
      <c r="N348" s="312" t="str">
        <f>IF($I348="","",calculations!Q86)</f>
        <v/>
      </c>
      <c r="O348"/>
      <c r="Q348" s="40"/>
      <c r="R348" s="40"/>
      <c r="S348" s="40"/>
      <c r="T348" s="40"/>
      <c r="U348" s="40"/>
      <c r="V348" s="48"/>
    </row>
    <row r="349" spans="2:22" x14ac:dyDescent="0.3">
      <c r="B349" s="269" t="str">
        <f>IF(OR('Basic Elections'!$C90="",'Basic Elections'!$C$45="None"),"",'Basic Elections'!$C90)</f>
        <v/>
      </c>
      <c r="C349" s="269" t="str">
        <f>IF(OR('Basic Elections'!$D90="",'Basic Elections'!$C$45="None"),"",'Basic Elections'!$D90)</f>
        <v/>
      </c>
      <c r="D349" s="298" t="str">
        <f>IF($B349="","",calculations!D37)</f>
        <v/>
      </c>
      <c r="E349" s="321" t="str">
        <f>IF($B349="","",calculations!P37)</f>
        <v/>
      </c>
      <c r="F349" s="322" t="str">
        <f>IF($B349="","",VLOOKUP('Basic Elections'!$C$45,LTD_Rates_lookup,2,FALSE))</f>
        <v/>
      </c>
      <c r="G349" s="304" t="str">
        <f>IF($B349="","",calculations!Q37)</f>
        <v/>
      </c>
      <c r="H349" s="303"/>
      <c r="I349" s="297" t="str">
        <f>IF(OR('Basic Elections'!$C140="",'Basic Elections'!$C$45="None"),"",'Basic Elections'!$C140)</f>
        <v/>
      </c>
      <c r="J349" s="297" t="str">
        <f>IF(OR('Basic Elections'!$D140="",'Basic Elections'!$C$45="None"),"",'Basic Elections'!$D140)</f>
        <v/>
      </c>
      <c r="K349" s="298" t="str">
        <f>IF($I349="","",calculations!D87)</f>
        <v/>
      </c>
      <c r="L349" s="321" t="str">
        <f>IF($I349="","",calculations!P87)</f>
        <v/>
      </c>
      <c r="M349" s="322" t="str">
        <f>IF($I349="","",VLOOKUP('Basic Elections'!$C$45,LTD_Rates_lookup,2,FALSE))</f>
        <v/>
      </c>
      <c r="N349" s="301" t="str">
        <f>IF($I349="","",calculations!Q87)</f>
        <v/>
      </c>
      <c r="O349"/>
      <c r="Q349" s="40"/>
      <c r="R349" s="40"/>
      <c r="S349" s="40"/>
      <c r="T349" s="40"/>
      <c r="U349" s="40"/>
      <c r="V349" s="48"/>
    </row>
    <row r="350" spans="2:22" x14ac:dyDescent="0.3">
      <c r="B350" s="274" t="str">
        <f>IF(OR('Basic Elections'!$C91="",'Basic Elections'!$C$45="None"),"",'Basic Elections'!$C91)</f>
        <v/>
      </c>
      <c r="C350" s="274" t="str">
        <f>IF(OR('Basic Elections'!$D91="",'Basic Elections'!$C$45="None"),"",'Basic Elections'!$D91)</f>
        <v/>
      </c>
      <c r="D350" s="309" t="str">
        <f>IF($B350="","",calculations!D38)</f>
        <v/>
      </c>
      <c r="E350" s="324" t="str">
        <f>IF($B350="","",calculations!P38)</f>
        <v/>
      </c>
      <c r="F350" s="325" t="str">
        <f>IF($B350="","",VLOOKUP('Basic Elections'!$C$45,LTD_Rates_lookup,2,FALSE))</f>
        <v/>
      </c>
      <c r="G350" s="314" t="str">
        <f>IF($B350="","",calculations!Q38)</f>
        <v/>
      </c>
      <c r="H350" s="303"/>
      <c r="I350" s="308" t="str">
        <f>IF(OR('Basic Elections'!$C141="",'Basic Elections'!$C$45="None"),"",'Basic Elections'!$C141)</f>
        <v/>
      </c>
      <c r="J350" s="308" t="str">
        <f>IF(OR('Basic Elections'!$D141="",'Basic Elections'!$C$45="None"),"",'Basic Elections'!$D141)</f>
        <v/>
      </c>
      <c r="K350" s="309" t="str">
        <f>IF($I350="","",calculations!D88)</f>
        <v/>
      </c>
      <c r="L350" s="324" t="str">
        <f>IF($I350="","",calculations!P88)</f>
        <v/>
      </c>
      <c r="M350" s="325" t="str">
        <f>IF($I350="","",VLOOKUP('Basic Elections'!$C$45,LTD_Rates_lookup,2,FALSE))</f>
        <v/>
      </c>
      <c r="N350" s="312" t="str">
        <f>IF($I350="","",calculations!Q88)</f>
        <v/>
      </c>
      <c r="O350"/>
      <c r="Q350" s="40"/>
      <c r="R350" s="40"/>
      <c r="S350" s="40"/>
      <c r="T350" s="40"/>
      <c r="U350" s="40"/>
      <c r="V350" s="48"/>
    </row>
    <row r="351" spans="2:22" x14ac:dyDescent="0.3">
      <c r="B351" s="269" t="str">
        <f>IF(OR('Basic Elections'!$C92="",'Basic Elections'!$C$45="None"),"",'Basic Elections'!$C92)</f>
        <v/>
      </c>
      <c r="C351" s="269" t="str">
        <f>IF(OR('Basic Elections'!$D92="",'Basic Elections'!$C$45="None"),"",'Basic Elections'!$D92)</f>
        <v/>
      </c>
      <c r="D351" s="298" t="str">
        <f>IF($B351="","",calculations!D39)</f>
        <v/>
      </c>
      <c r="E351" s="321" t="str">
        <f>IF($B351="","",calculations!P39)</f>
        <v/>
      </c>
      <c r="F351" s="322" t="str">
        <f>IF($B351="","",VLOOKUP('Basic Elections'!$C$45,LTD_Rates_lookup,2,FALSE))</f>
        <v/>
      </c>
      <c r="G351" s="304" t="str">
        <f>IF($B351="","",calculations!Q39)</f>
        <v/>
      </c>
      <c r="H351" s="303"/>
      <c r="I351" s="297" t="str">
        <f>IF(OR('Basic Elections'!$C142="",'Basic Elections'!$C$45="None"),"",'Basic Elections'!$C142)</f>
        <v/>
      </c>
      <c r="J351" s="297" t="str">
        <f>IF(OR('Basic Elections'!$D142="",'Basic Elections'!$C$45="None"),"",'Basic Elections'!$D142)</f>
        <v/>
      </c>
      <c r="K351" s="298" t="str">
        <f>IF($I351="","",calculations!D89)</f>
        <v/>
      </c>
      <c r="L351" s="321" t="str">
        <f>IF($I351="","",calculations!P89)</f>
        <v/>
      </c>
      <c r="M351" s="322" t="str">
        <f>IF($I351="","",VLOOKUP('Basic Elections'!$C$45,LTD_Rates_lookup,2,FALSE))</f>
        <v/>
      </c>
      <c r="N351" s="301" t="str">
        <f>IF($I351="","",calculations!Q89)</f>
        <v/>
      </c>
      <c r="O351"/>
      <c r="Q351" s="40"/>
      <c r="R351" s="40"/>
      <c r="S351" s="40"/>
      <c r="T351" s="40"/>
      <c r="U351" s="40"/>
      <c r="V351" s="48"/>
    </row>
    <row r="352" spans="2:22" x14ac:dyDescent="0.3">
      <c r="B352" s="274" t="str">
        <f>IF(OR('Basic Elections'!$C93="",'Basic Elections'!$C$45="None"),"",'Basic Elections'!$C93)</f>
        <v/>
      </c>
      <c r="C352" s="274" t="str">
        <f>IF(OR('Basic Elections'!$D93="",'Basic Elections'!$C$45="None"),"",'Basic Elections'!$D93)</f>
        <v/>
      </c>
      <c r="D352" s="309" t="str">
        <f>IF($B352="","",calculations!D40)</f>
        <v/>
      </c>
      <c r="E352" s="324" t="str">
        <f>IF($B352="","",calculations!P40)</f>
        <v/>
      </c>
      <c r="F352" s="325" t="str">
        <f>IF($B352="","",VLOOKUP('Basic Elections'!$C$45,LTD_Rates_lookup,2,FALSE))</f>
        <v/>
      </c>
      <c r="G352" s="314" t="str">
        <f>IF($B352="","",calculations!Q40)</f>
        <v/>
      </c>
      <c r="H352" s="303"/>
      <c r="I352" s="308" t="str">
        <f>IF(OR('Basic Elections'!$C143="",'Basic Elections'!$C$45="None"),"",'Basic Elections'!$C143)</f>
        <v/>
      </c>
      <c r="J352" s="308" t="str">
        <f>IF(OR('Basic Elections'!$D143="",'Basic Elections'!$C$45="None"),"",'Basic Elections'!$D143)</f>
        <v/>
      </c>
      <c r="K352" s="309" t="str">
        <f>IF($I352="","",calculations!D90)</f>
        <v/>
      </c>
      <c r="L352" s="324" t="str">
        <f>IF($I352="","",calculations!P90)</f>
        <v/>
      </c>
      <c r="M352" s="325" t="str">
        <f>IF($I352="","",VLOOKUP('Basic Elections'!$C$45,LTD_Rates_lookup,2,FALSE))</f>
        <v/>
      </c>
      <c r="N352" s="312" t="str">
        <f>IF($I352="","",calculations!Q90)</f>
        <v/>
      </c>
      <c r="O352"/>
      <c r="Q352" s="40"/>
      <c r="R352" s="40"/>
      <c r="S352" s="40"/>
      <c r="T352" s="40"/>
      <c r="U352" s="40"/>
      <c r="V352" s="48"/>
    </row>
    <row r="353" spans="2:22" x14ac:dyDescent="0.3">
      <c r="B353" s="269" t="str">
        <f>IF(OR('Basic Elections'!$C94="",'Basic Elections'!$C$45="None"),"",'Basic Elections'!$C94)</f>
        <v/>
      </c>
      <c r="C353" s="269" t="str">
        <f>IF(OR('Basic Elections'!$D94="",'Basic Elections'!$C$45="None"),"",'Basic Elections'!$D94)</f>
        <v/>
      </c>
      <c r="D353" s="298" t="str">
        <f>IF($B353="","",calculations!D41)</f>
        <v/>
      </c>
      <c r="E353" s="321" t="str">
        <f>IF($B353="","",calculations!P41)</f>
        <v/>
      </c>
      <c r="F353" s="322" t="str">
        <f>IF($B353="","",VLOOKUP('Basic Elections'!$C$45,LTD_Rates_lookup,2,FALSE))</f>
        <v/>
      </c>
      <c r="G353" s="304" t="str">
        <f>IF($B353="","",calculations!Q41)</f>
        <v/>
      </c>
      <c r="H353" s="303"/>
      <c r="I353" s="297" t="str">
        <f>IF(OR('Basic Elections'!$C144="",'Basic Elections'!$C$45="None"),"",'Basic Elections'!$C144)</f>
        <v/>
      </c>
      <c r="J353" s="297" t="str">
        <f>IF(OR('Basic Elections'!$D144="",'Basic Elections'!$C$45="None"),"",'Basic Elections'!$D144)</f>
        <v/>
      </c>
      <c r="K353" s="298" t="str">
        <f>IF($I353="","",calculations!D91)</f>
        <v/>
      </c>
      <c r="L353" s="321" t="str">
        <f>IF($I353="","",calculations!P91)</f>
        <v/>
      </c>
      <c r="M353" s="322" t="str">
        <f>IF($I353="","",VLOOKUP('Basic Elections'!$C$45,LTD_Rates_lookup,2,FALSE))</f>
        <v/>
      </c>
      <c r="N353" s="301" t="str">
        <f>IF($I353="","",calculations!Q91)</f>
        <v/>
      </c>
      <c r="O353"/>
      <c r="Q353" s="40"/>
      <c r="R353" s="40"/>
      <c r="S353" s="40"/>
      <c r="T353" s="40"/>
      <c r="U353" s="40"/>
      <c r="V353" s="48"/>
    </row>
    <row r="354" spans="2:22" x14ac:dyDescent="0.3">
      <c r="B354" s="274" t="str">
        <f>IF(OR('Basic Elections'!$C95="",'Basic Elections'!$C$45="None"),"",'Basic Elections'!$C95)</f>
        <v/>
      </c>
      <c r="C354" s="274" t="str">
        <f>IF(OR('Basic Elections'!$D95="",'Basic Elections'!$C$45="None"),"",'Basic Elections'!$D95)</f>
        <v/>
      </c>
      <c r="D354" s="309" t="str">
        <f>IF($B354="","",calculations!D42)</f>
        <v/>
      </c>
      <c r="E354" s="324" t="str">
        <f>IF($B354="","",calculations!P42)</f>
        <v/>
      </c>
      <c r="F354" s="325" t="str">
        <f>IF($B354="","",VLOOKUP('Basic Elections'!$C$45,LTD_Rates_lookup,2,FALSE))</f>
        <v/>
      </c>
      <c r="G354" s="314" t="str">
        <f>IF($B354="","",calculations!Q42)</f>
        <v/>
      </c>
      <c r="H354" s="303"/>
      <c r="I354" s="308" t="str">
        <f>IF(OR('Basic Elections'!$C145="",'Basic Elections'!$C$45="None"),"",'Basic Elections'!$C145)</f>
        <v/>
      </c>
      <c r="J354" s="308" t="str">
        <f>IF(OR('Basic Elections'!$D145="",'Basic Elections'!$C$45="None"),"",'Basic Elections'!$D145)</f>
        <v/>
      </c>
      <c r="K354" s="309" t="str">
        <f>IF($I354="","",calculations!D92)</f>
        <v/>
      </c>
      <c r="L354" s="324" t="str">
        <f>IF($I354="","",calculations!P92)</f>
        <v/>
      </c>
      <c r="M354" s="325" t="str">
        <f>IF($I354="","",VLOOKUP('Basic Elections'!$C$45,LTD_Rates_lookup,2,FALSE))</f>
        <v/>
      </c>
      <c r="N354" s="312" t="str">
        <f>IF($I354="","",calculations!Q92)</f>
        <v/>
      </c>
      <c r="O354"/>
      <c r="Q354" s="40"/>
      <c r="R354" s="40"/>
      <c r="S354" s="40"/>
      <c r="T354" s="40"/>
      <c r="U354" s="40"/>
      <c r="V354" s="48"/>
    </row>
    <row r="355" spans="2:22" x14ac:dyDescent="0.3">
      <c r="B355" s="269" t="str">
        <f>IF(OR('Basic Elections'!$C96="",'Basic Elections'!$C$45="None"),"",'Basic Elections'!$C96)</f>
        <v/>
      </c>
      <c r="C355" s="269" t="str">
        <f>IF(OR('Basic Elections'!$D96="",'Basic Elections'!$C$45="None"),"",'Basic Elections'!$D96)</f>
        <v/>
      </c>
      <c r="D355" s="298" t="str">
        <f>IF($B355="","",calculations!D43)</f>
        <v/>
      </c>
      <c r="E355" s="321" t="str">
        <f>IF($B355="","",calculations!P43)</f>
        <v/>
      </c>
      <c r="F355" s="322" t="str">
        <f>IF($B355="","",VLOOKUP('Basic Elections'!$C$45,LTD_Rates_lookup,2,FALSE))</f>
        <v/>
      </c>
      <c r="G355" s="304" t="str">
        <f>IF($B355="","",calculations!Q43)</f>
        <v/>
      </c>
      <c r="H355" s="303"/>
      <c r="I355" s="297" t="str">
        <f>IF(OR('Basic Elections'!$C146="",'Basic Elections'!$C$45="None"),"",'Basic Elections'!$C146)</f>
        <v/>
      </c>
      <c r="J355" s="297" t="str">
        <f>IF(OR('Basic Elections'!$D146="",'Basic Elections'!$C$45="None"),"",'Basic Elections'!$D146)</f>
        <v/>
      </c>
      <c r="K355" s="298" t="str">
        <f>IF($I355="","",calculations!D93)</f>
        <v/>
      </c>
      <c r="L355" s="321" t="str">
        <f>IF($I355="","",calculations!P93)</f>
        <v/>
      </c>
      <c r="M355" s="322" t="str">
        <f>IF($I355="","",VLOOKUP('Basic Elections'!$C$45,LTD_Rates_lookup,2,FALSE))</f>
        <v/>
      </c>
      <c r="N355" s="301" t="str">
        <f>IF($I355="","",calculations!Q93)</f>
        <v/>
      </c>
      <c r="O355"/>
      <c r="Q355" s="40"/>
      <c r="R355" s="40"/>
      <c r="S355" s="40"/>
      <c r="T355" s="40"/>
      <c r="U355" s="40"/>
      <c r="V355" s="48"/>
    </row>
    <row r="356" spans="2:22" x14ac:dyDescent="0.3">
      <c r="B356" s="274" t="str">
        <f>IF(OR('Basic Elections'!$C97="",'Basic Elections'!$C$45="None"),"",'Basic Elections'!$C97)</f>
        <v/>
      </c>
      <c r="C356" s="274" t="str">
        <f>IF(OR('Basic Elections'!$D97="",'Basic Elections'!$C$45="None"),"",'Basic Elections'!$D97)</f>
        <v/>
      </c>
      <c r="D356" s="309" t="str">
        <f>IF($B356="","",calculations!D44)</f>
        <v/>
      </c>
      <c r="E356" s="324" t="str">
        <f>IF($B356="","",calculations!P44)</f>
        <v/>
      </c>
      <c r="F356" s="325" t="str">
        <f>IF($B356="","",VLOOKUP('Basic Elections'!$C$45,LTD_Rates_lookup,2,FALSE))</f>
        <v/>
      </c>
      <c r="G356" s="314" t="str">
        <f>IF($B356="","",calculations!Q44)</f>
        <v/>
      </c>
      <c r="H356" s="303"/>
      <c r="I356" s="308" t="str">
        <f>IF(OR('Basic Elections'!$C147="",'Basic Elections'!$C$45="None"),"",'Basic Elections'!$C147)</f>
        <v/>
      </c>
      <c r="J356" s="308" t="str">
        <f>IF(OR('Basic Elections'!$D147="",'Basic Elections'!$C$45="None"),"",'Basic Elections'!$D147)</f>
        <v/>
      </c>
      <c r="K356" s="309" t="str">
        <f>IF($I356="","",calculations!D94)</f>
        <v/>
      </c>
      <c r="L356" s="324" t="str">
        <f>IF($I356="","",calculations!P94)</f>
        <v/>
      </c>
      <c r="M356" s="325" t="str">
        <f>IF($I356="","",VLOOKUP('Basic Elections'!$C$45,LTD_Rates_lookup,2,FALSE))</f>
        <v/>
      </c>
      <c r="N356" s="312" t="str">
        <f>IF($I356="","",calculations!Q94)</f>
        <v/>
      </c>
      <c r="O356"/>
      <c r="Q356" s="40"/>
      <c r="R356" s="40"/>
      <c r="S356" s="40"/>
      <c r="T356" s="40"/>
      <c r="U356" s="40"/>
      <c r="V356" s="48"/>
    </row>
    <row r="357" spans="2:22" x14ac:dyDescent="0.3">
      <c r="B357" s="269" t="str">
        <f>IF(OR('Basic Elections'!$C98="",'Basic Elections'!$C$45="None"),"",'Basic Elections'!$C98)</f>
        <v/>
      </c>
      <c r="C357" s="269" t="str">
        <f>IF(OR('Basic Elections'!$D98="",'Basic Elections'!$C$45="None"),"",'Basic Elections'!$D98)</f>
        <v/>
      </c>
      <c r="D357" s="298" t="str">
        <f>IF($B357="","",calculations!D45)</f>
        <v/>
      </c>
      <c r="E357" s="321" t="str">
        <f>IF($B357="","",calculations!P45)</f>
        <v/>
      </c>
      <c r="F357" s="322" t="str">
        <f>IF($B357="","",VLOOKUP('Basic Elections'!$C$45,LTD_Rates_lookup,2,FALSE))</f>
        <v/>
      </c>
      <c r="G357" s="304" t="str">
        <f>IF($B357="","",calculations!Q45)</f>
        <v/>
      </c>
      <c r="H357" s="303"/>
      <c r="I357" s="297" t="str">
        <f>IF(OR('Basic Elections'!$C148="",'Basic Elections'!$C$45="None"),"",'Basic Elections'!$C148)</f>
        <v/>
      </c>
      <c r="J357" s="297" t="str">
        <f>IF(OR('Basic Elections'!$D148="",'Basic Elections'!$C$45="None"),"",'Basic Elections'!$D148)</f>
        <v/>
      </c>
      <c r="K357" s="298" t="str">
        <f>IF($I357="","",calculations!D95)</f>
        <v/>
      </c>
      <c r="L357" s="321" t="str">
        <f>IF($I357="","",calculations!P95)</f>
        <v/>
      </c>
      <c r="M357" s="322" t="str">
        <f>IF($I357="","",VLOOKUP('Basic Elections'!$C$45,LTD_Rates_lookup,2,FALSE))</f>
        <v/>
      </c>
      <c r="N357" s="301" t="str">
        <f>IF($I357="","",calculations!Q95)</f>
        <v/>
      </c>
      <c r="O357"/>
      <c r="Q357" s="40"/>
      <c r="R357" s="40"/>
      <c r="S357" s="40"/>
      <c r="T357" s="40"/>
      <c r="U357" s="40"/>
      <c r="V357" s="48"/>
    </row>
    <row r="358" spans="2:22" x14ac:dyDescent="0.3">
      <c r="B358" s="274" t="str">
        <f>IF(OR('Basic Elections'!$C99="",'Basic Elections'!$C$45="None"),"",'Basic Elections'!$C99)</f>
        <v/>
      </c>
      <c r="C358" s="274" t="str">
        <f>IF(OR('Basic Elections'!$D99="",'Basic Elections'!$C$45="None"),"",'Basic Elections'!$D99)</f>
        <v/>
      </c>
      <c r="D358" s="309" t="str">
        <f>IF($B358="","",calculations!D46)</f>
        <v/>
      </c>
      <c r="E358" s="324" t="str">
        <f>IF($B358="","",calculations!P46)</f>
        <v/>
      </c>
      <c r="F358" s="325" t="str">
        <f>IF($B358="","",VLOOKUP('Basic Elections'!$C$45,LTD_Rates_lookup,2,FALSE))</f>
        <v/>
      </c>
      <c r="G358" s="314" t="str">
        <f>IF($B358="","",calculations!Q46)</f>
        <v/>
      </c>
      <c r="H358" s="303"/>
      <c r="I358" s="308" t="str">
        <f>IF(OR('Basic Elections'!$C149="",'Basic Elections'!$C$45="None"),"",'Basic Elections'!$C149)</f>
        <v/>
      </c>
      <c r="J358" s="308" t="str">
        <f>IF(OR('Basic Elections'!$D149="",'Basic Elections'!$C$45="None"),"",'Basic Elections'!$D149)</f>
        <v/>
      </c>
      <c r="K358" s="309" t="str">
        <f>IF($I358="","",calculations!D96)</f>
        <v/>
      </c>
      <c r="L358" s="324" t="str">
        <f>IF($I358="","",calculations!P96)</f>
        <v/>
      </c>
      <c r="M358" s="325" t="str">
        <f>IF($I358="","",VLOOKUP('Basic Elections'!$C$45,LTD_Rates_lookup,2,FALSE))</f>
        <v/>
      </c>
      <c r="N358" s="312" t="str">
        <f>IF($I358="","",calculations!Q96)</f>
        <v/>
      </c>
      <c r="O358"/>
      <c r="Q358" s="40"/>
      <c r="R358" s="40"/>
      <c r="S358" s="40"/>
      <c r="T358" s="40"/>
      <c r="U358" s="40"/>
      <c r="V358" s="48"/>
    </row>
    <row r="359" spans="2:22" x14ac:dyDescent="0.3">
      <c r="B359" s="269" t="str">
        <f>IF(OR('Basic Elections'!$C100="",'Basic Elections'!$C$45="None"),"",'Basic Elections'!$C100)</f>
        <v/>
      </c>
      <c r="C359" s="269" t="str">
        <f>IF(OR('Basic Elections'!$D100="",'Basic Elections'!$C$45="None"),"",'Basic Elections'!$D100)</f>
        <v/>
      </c>
      <c r="D359" s="298" t="str">
        <f>IF($B359="","",calculations!D47)</f>
        <v/>
      </c>
      <c r="E359" s="321" t="str">
        <f>IF($B359="","",calculations!P47)</f>
        <v/>
      </c>
      <c r="F359" s="322" t="str">
        <f>IF($B359="","",VLOOKUP('Basic Elections'!$C$45,LTD_Rates_lookup,2,FALSE))</f>
        <v/>
      </c>
      <c r="G359" s="304" t="str">
        <f>IF($B359="","",calculations!Q47)</f>
        <v/>
      </c>
      <c r="H359" s="303"/>
      <c r="I359" s="297" t="str">
        <f>IF(OR('Basic Elections'!$C150="",'Basic Elections'!$C$45="None"),"",'Basic Elections'!$C150)</f>
        <v/>
      </c>
      <c r="J359" s="297" t="str">
        <f>IF(OR('Basic Elections'!$D150="",'Basic Elections'!$C$45="None"),"",'Basic Elections'!$D150)</f>
        <v/>
      </c>
      <c r="K359" s="298" t="str">
        <f>IF($I359="","",calculations!D97)</f>
        <v/>
      </c>
      <c r="L359" s="321" t="str">
        <f>IF($I359="","",calculations!P97)</f>
        <v/>
      </c>
      <c r="M359" s="322" t="str">
        <f>IF($I359="","",VLOOKUP('Basic Elections'!$C$45,LTD_Rates_lookup,2,FALSE))</f>
        <v/>
      </c>
      <c r="N359" s="301" t="str">
        <f>IF($I359="","",calculations!Q97)</f>
        <v/>
      </c>
      <c r="O359"/>
      <c r="Q359" s="40"/>
      <c r="R359" s="40"/>
      <c r="S359" s="40"/>
      <c r="T359" s="40"/>
      <c r="U359" s="40"/>
      <c r="V359" s="48"/>
    </row>
    <row r="360" spans="2:22" x14ac:dyDescent="0.3">
      <c r="B360" s="274" t="str">
        <f>IF(OR('Basic Elections'!$C101="",'Basic Elections'!$C$45="None"),"",'Basic Elections'!$C101)</f>
        <v/>
      </c>
      <c r="C360" s="274" t="str">
        <f>IF(OR('Basic Elections'!$D101="",'Basic Elections'!$C$45="None"),"",'Basic Elections'!$D101)</f>
        <v/>
      </c>
      <c r="D360" s="309" t="str">
        <f>IF($B360="","",calculations!D48)</f>
        <v/>
      </c>
      <c r="E360" s="324" t="str">
        <f>IF($B360="","",calculations!P48)</f>
        <v/>
      </c>
      <c r="F360" s="325" t="str">
        <f>IF($B360="","",VLOOKUP('Basic Elections'!$C$45,LTD_Rates_lookup,2,FALSE))</f>
        <v/>
      </c>
      <c r="G360" s="314" t="str">
        <f>IF($B360="","",calculations!Q48)</f>
        <v/>
      </c>
      <c r="H360" s="303"/>
      <c r="I360" s="308" t="str">
        <f>IF(OR('Basic Elections'!$C151="",'Basic Elections'!$C$45="None"),"",'Basic Elections'!$C151)</f>
        <v/>
      </c>
      <c r="J360" s="308" t="str">
        <f>IF(OR('Basic Elections'!$D151="",'Basic Elections'!$C$45="None"),"",'Basic Elections'!$D151)</f>
        <v/>
      </c>
      <c r="K360" s="309" t="str">
        <f>IF($I360="","",calculations!D98)</f>
        <v/>
      </c>
      <c r="L360" s="324" t="str">
        <f>IF($I360="","",calculations!P98)</f>
        <v/>
      </c>
      <c r="M360" s="325" t="str">
        <f>IF($I360="","",VLOOKUP('Basic Elections'!$C$45,LTD_Rates_lookup,2,FALSE))</f>
        <v/>
      </c>
      <c r="N360" s="312" t="str">
        <f>IF($I360="","",calculations!Q98)</f>
        <v/>
      </c>
      <c r="O360"/>
      <c r="Q360" s="40"/>
      <c r="R360" s="40"/>
      <c r="S360" s="40"/>
      <c r="T360" s="40"/>
      <c r="U360" s="40"/>
      <c r="V360" s="48"/>
    </row>
    <row r="361" spans="2:22" x14ac:dyDescent="0.3">
      <c r="B361" s="269" t="str">
        <f>IF(OR('Basic Elections'!$C102="",'Basic Elections'!$C$45="None"),"",'Basic Elections'!$C102)</f>
        <v/>
      </c>
      <c r="C361" s="269" t="str">
        <f>IF(OR('Basic Elections'!$D102="",'Basic Elections'!$C$45="None"),"",'Basic Elections'!$D102)</f>
        <v/>
      </c>
      <c r="D361" s="298" t="str">
        <f>IF($B361="","",calculations!D49)</f>
        <v/>
      </c>
      <c r="E361" s="321" t="str">
        <f>IF($B361="","",calculations!P49)</f>
        <v/>
      </c>
      <c r="F361" s="322" t="str">
        <f>IF($B361="","",VLOOKUP('Basic Elections'!$C$45,LTD_Rates_lookup,2,FALSE))</f>
        <v/>
      </c>
      <c r="G361" s="304" t="str">
        <f>IF($B361="","",calculations!Q49)</f>
        <v/>
      </c>
      <c r="H361" s="303"/>
      <c r="I361" s="297" t="str">
        <f>IF(OR('Basic Elections'!$C152="",'Basic Elections'!$C$45="None"),"",'Basic Elections'!$C152)</f>
        <v/>
      </c>
      <c r="J361" s="297" t="str">
        <f>IF(OR('Basic Elections'!$D152="",'Basic Elections'!$C$45="None"),"",'Basic Elections'!$D152)</f>
        <v/>
      </c>
      <c r="K361" s="298" t="str">
        <f>IF($I361="","",calculations!D99)</f>
        <v/>
      </c>
      <c r="L361" s="321" t="str">
        <f>IF($I361="","",calculations!P99)</f>
        <v/>
      </c>
      <c r="M361" s="322" t="str">
        <f>IF($I361="","",VLOOKUP('Basic Elections'!$C$45,LTD_Rates_lookup,2,FALSE))</f>
        <v/>
      </c>
      <c r="N361" s="301" t="str">
        <f>IF($I361="","",calculations!Q99)</f>
        <v/>
      </c>
      <c r="O361"/>
      <c r="Q361" s="40"/>
      <c r="R361" s="40"/>
      <c r="S361" s="40"/>
      <c r="T361" s="40"/>
      <c r="U361" s="40"/>
      <c r="V361" s="48"/>
    </row>
    <row r="362" spans="2:22" x14ac:dyDescent="0.3">
      <c r="B362" s="274" t="str">
        <f>IF(OR('Basic Elections'!$C103="",'Basic Elections'!$C$45="None"),"",'Basic Elections'!$C103)</f>
        <v/>
      </c>
      <c r="C362" s="274" t="str">
        <f>IF(OR('Basic Elections'!$D103="",'Basic Elections'!$C$45="None"),"",'Basic Elections'!$D103)</f>
        <v/>
      </c>
      <c r="D362" s="309" t="str">
        <f>IF($B362="","",calculations!D50)</f>
        <v/>
      </c>
      <c r="E362" s="324" t="str">
        <f>IF($B362="","",calculations!P50)</f>
        <v/>
      </c>
      <c r="F362" s="325" t="str">
        <f>IF($B362="","",VLOOKUP('Basic Elections'!$C$45,LTD_Rates_lookup,2,FALSE))</f>
        <v/>
      </c>
      <c r="G362" s="314" t="str">
        <f>IF($B362="","",calculations!Q50)</f>
        <v/>
      </c>
      <c r="H362" s="303"/>
      <c r="I362" s="308" t="str">
        <f>IF(OR('Basic Elections'!$C153="",'Basic Elections'!$C$45="None"),"",'Basic Elections'!$C153)</f>
        <v/>
      </c>
      <c r="J362" s="308" t="str">
        <f>IF(OR('Basic Elections'!$D153="",'Basic Elections'!$C$45="None"),"",'Basic Elections'!$D153)</f>
        <v/>
      </c>
      <c r="K362" s="309" t="str">
        <f>IF($I362="","",calculations!D100)</f>
        <v/>
      </c>
      <c r="L362" s="324" t="str">
        <f>IF($I362="","",calculations!P100)</f>
        <v/>
      </c>
      <c r="M362" s="325" t="str">
        <f>IF($I362="","",VLOOKUP('Basic Elections'!$C$45,LTD_Rates_lookup,2,FALSE))</f>
        <v/>
      </c>
      <c r="N362" s="312" t="str">
        <f>IF($I362="","",calculations!Q100)</f>
        <v/>
      </c>
      <c r="O362"/>
      <c r="Q362" s="40"/>
      <c r="R362" s="40"/>
      <c r="S362" s="40"/>
      <c r="T362" s="40"/>
      <c r="U362" s="40"/>
      <c r="V362" s="48"/>
    </row>
    <row r="363" spans="2:22" x14ac:dyDescent="0.3">
      <c r="B363" s="269" t="str">
        <f>IF(OR('Basic Elections'!$C104="",'Basic Elections'!$C$45="None"),"",'Basic Elections'!$C104)</f>
        <v/>
      </c>
      <c r="C363" s="269" t="str">
        <f>IF(OR('Basic Elections'!$D104="",'Basic Elections'!$C$45="None"),"",'Basic Elections'!$D104)</f>
        <v/>
      </c>
      <c r="D363" s="298" t="str">
        <f>IF($B363="","",calculations!D51)</f>
        <v/>
      </c>
      <c r="E363" s="321" t="str">
        <f>IF($B363="","",calculations!P51)</f>
        <v/>
      </c>
      <c r="F363" s="322" t="str">
        <f>IF($B363="","",VLOOKUP('Basic Elections'!$C$45,LTD_Rates_lookup,2,FALSE))</f>
        <v/>
      </c>
      <c r="G363" s="304" t="str">
        <f>IF($B363="","",calculations!Q51)</f>
        <v/>
      </c>
      <c r="H363" s="303"/>
      <c r="I363" s="297" t="str">
        <f>IF(OR('Basic Elections'!$C154="",'Basic Elections'!$C$45="None"),"",'Basic Elections'!$C154)</f>
        <v/>
      </c>
      <c r="J363" s="297" t="str">
        <f>IF(OR('Basic Elections'!$D154="",'Basic Elections'!$C$45="None"),"",'Basic Elections'!$D154)</f>
        <v/>
      </c>
      <c r="K363" s="298" t="str">
        <f>IF($I363="","",calculations!D101)</f>
        <v/>
      </c>
      <c r="L363" s="321" t="str">
        <f>IF($I363="","",calculations!P101)</f>
        <v/>
      </c>
      <c r="M363" s="322" t="str">
        <f>IF($I363="","",VLOOKUP('Basic Elections'!$C$45,LTD_Rates_lookup,2,FALSE))</f>
        <v/>
      </c>
      <c r="N363" s="301" t="str">
        <f>IF($I363="","",calculations!Q101)</f>
        <v/>
      </c>
      <c r="O363"/>
      <c r="Q363" s="40"/>
      <c r="R363" s="40"/>
      <c r="S363" s="40"/>
      <c r="T363" s="40"/>
      <c r="U363" s="40"/>
      <c r="V363" s="48"/>
    </row>
    <row r="364" spans="2:22" x14ac:dyDescent="0.3">
      <c r="B364" s="274" t="str">
        <f>IF(OR('Basic Elections'!$C105="",'Basic Elections'!$C$45="None"),"",'Basic Elections'!$C105)</f>
        <v/>
      </c>
      <c r="C364" s="274" t="str">
        <f>IF(OR('Basic Elections'!$D105="",'Basic Elections'!$C$45="None"),"",'Basic Elections'!$D105)</f>
        <v/>
      </c>
      <c r="D364" s="309" t="str">
        <f>IF($B364="","",calculations!D52)</f>
        <v/>
      </c>
      <c r="E364" s="324" t="str">
        <f>IF($B364="","",calculations!P52)</f>
        <v/>
      </c>
      <c r="F364" s="325" t="str">
        <f>IF($B364="","",VLOOKUP('Basic Elections'!$C$45,LTD_Rates_lookup,2,FALSE))</f>
        <v/>
      </c>
      <c r="G364" s="326" t="str">
        <f>IF($B364="","",calculations!Q52)</f>
        <v/>
      </c>
      <c r="H364" s="307"/>
      <c r="I364" s="274" t="str">
        <f>IF(OR('Basic Elections'!$C155="",'Basic Elections'!$C$45="None"),"",'Basic Elections'!$C155)</f>
        <v/>
      </c>
      <c r="J364" s="308" t="str">
        <f>IF(OR('Basic Elections'!$D155="",'Basic Elections'!$C$45="None"),"",'Basic Elections'!$D155)</f>
        <v/>
      </c>
      <c r="K364" s="309" t="str">
        <f>IF($I364="","",calculations!D102)</f>
        <v/>
      </c>
      <c r="L364" s="324" t="str">
        <f>IF($I364="","",calculations!P102)</f>
        <v/>
      </c>
      <c r="M364" s="325" t="str">
        <f>IF($I364="","",VLOOKUP('Basic Elections'!$C$45,LTD_Rates_lookup,2,FALSE))</f>
        <v/>
      </c>
      <c r="N364" s="312" t="str">
        <f>IF($I364="","",calculations!Q102)</f>
        <v/>
      </c>
      <c r="O364"/>
      <c r="Q364" s="40"/>
      <c r="R364" s="40"/>
      <c r="S364" s="40"/>
      <c r="T364" s="40"/>
      <c r="U364" s="40"/>
      <c r="V364" s="48"/>
    </row>
    <row r="365" spans="2:22" x14ac:dyDescent="0.3">
      <c r="B365" s="12"/>
      <c r="C365" s="40"/>
      <c r="D365" s="40"/>
      <c r="E365" s="40"/>
      <c r="F365" s="40"/>
      <c r="G365" s="40"/>
      <c r="H365" s="40"/>
      <c r="I365" s="40"/>
      <c r="J365" s="57"/>
      <c r="K365" s="48"/>
      <c r="N365" s="13"/>
      <c r="O365" s="40"/>
      <c r="Q365" s="40"/>
      <c r="R365" s="40"/>
      <c r="S365" s="40"/>
      <c r="T365" s="40"/>
      <c r="U365" s="40"/>
      <c r="V365" s="48"/>
    </row>
    <row r="366" spans="2:22" ht="15" thickBot="1" x14ac:dyDescent="0.35">
      <c r="B366" s="74" t="s">
        <v>91</v>
      </c>
      <c r="C366" s="98"/>
      <c r="D366" s="56"/>
      <c r="E366" s="99">
        <f>SUM(G315:G364,N315:N364)</f>
        <v>0</v>
      </c>
      <c r="F366" s="40"/>
      <c r="G366" s="40"/>
      <c r="H366" s="40"/>
      <c r="I366" s="40"/>
      <c r="J366" s="40"/>
      <c r="K366" s="12"/>
      <c r="L366" s="12"/>
      <c r="M366" s="12"/>
      <c r="N366" s="40"/>
      <c r="O366" s="40"/>
      <c r="P366" s="40"/>
      <c r="Q366" s="40"/>
      <c r="R366" s="40"/>
      <c r="S366" s="40"/>
      <c r="T366" s="40"/>
    </row>
    <row r="367" spans="2:22" ht="15" thickTop="1" x14ac:dyDescent="0.3">
      <c r="B367" s="12"/>
      <c r="C367" s="40"/>
      <c r="D367" s="40"/>
      <c r="E367" s="40"/>
      <c r="F367" s="40"/>
      <c r="G367" s="40"/>
      <c r="H367" s="40"/>
      <c r="I367" s="40"/>
      <c r="J367" s="40"/>
      <c r="K367" s="12"/>
      <c r="L367" s="12"/>
      <c r="M367" s="12"/>
      <c r="N367" s="40"/>
      <c r="O367" s="40"/>
      <c r="P367" s="40"/>
      <c r="Q367" s="40"/>
      <c r="R367" s="40"/>
      <c r="S367" s="40"/>
      <c r="T367" s="40"/>
    </row>
    <row r="368" spans="2:22" x14ac:dyDescent="0.3">
      <c r="B368" s="12"/>
      <c r="C368" s="40"/>
      <c r="D368" s="40"/>
      <c r="E368" s="40"/>
      <c r="F368" s="40"/>
      <c r="G368" s="40"/>
      <c r="H368" s="40"/>
      <c r="I368" s="40"/>
      <c r="J368" s="40"/>
      <c r="K368" s="12"/>
      <c r="L368" s="12"/>
      <c r="M368" s="12"/>
      <c r="N368" s="40"/>
      <c r="O368" s="40"/>
      <c r="P368" s="40"/>
      <c r="Q368" s="40"/>
      <c r="R368" s="40"/>
      <c r="S368" s="40"/>
      <c r="T368" s="40"/>
    </row>
    <row r="369" spans="2:22" x14ac:dyDescent="0.3">
      <c r="B369" s="30" t="s">
        <v>232</v>
      </c>
      <c r="C369" s="49"/>
      <c r="D369" s="45"/>
      <c r="E369" s="45"/>
      <c r="F369" s="45"/>
      <c r="G369" s="45"/>
      <c r="H369" s="45"/>
      <c r="I369" s="45"/>
      <c r="J369" s="198"/>
      <c r="K369" s="23"/>
      <c r="L369" s="23"/>
      <c r="M369" s="23"/>
      <c r="N369" s="45"/>
      <c r="O369" s="45"/>
      <c r="P369" s="45"/>
      <c r="Q369" s="45"/>
      <c r="R369" s="45"/>
      <c r="S369" s="45"/>
      <c r="T369" s="105"/>
      <c r="U369" s="294"/>
      <c r="V369" s="295"/>
    </row>
    <row r="370" spans="2:22" x14ac:dyDescent="0.3">
      <c r="B370" s="60"/>
      <c r="D370" s="40"/>
      <c r="E370" s="40"/>
      <c r="F370" s="40"/>
      <c r="G370" s="40"/>
      <c r="H370" s="40"/>
      <c r="I370" s="40"/>
      <c r="J370" s="40"/>
      <c r="K370" s="12"/>
      <c r="L370" s="12"/>
      <c r="M370" s="12"/>
      <c r="N370" s="40"/>
      <c r="O370" s="40"/>
      <c r="P370" s="40"/>
      <c r="Q370" s="40"/>
      <c r="R370" s="40"/>
      <c r="S370" s="40"/>
      <c r="T370" s="40"/>
    </row>
    <row r="371" spans="2:22" x14ac:dyDescent="0.3">
      <c r="B371" s="12"/>
      <c r="C371" s="40"/>
      <c r="D371" s="40"/>
      <c r="E371" s="40"/>
      <c r="F371" s="40"/>
      <c r="G371" s="40"/>
      <c r="H371" s="40"/>
      <c r="I371" s="40"/>
      <c r="J371" s="40"/>
      <c r="K371" s="12"/>
      <c r="L371" s="12"/>
      <c r="M371" s="12"/>
      <c r="N371" s="40"/>
      <c r="O371" s="40"/>
      <c r="P371" s="40"/>
      <c r="Q371" s="40"/>
      <c r="R371" s="40"/>
      <c r="S371" s="40"/>
      <c r="T371" s="40"/>
    </row>
    <row r="372" spans="2:22" ht="28.8" x14ac:dyDescent="0.3">
      <c r="B372" s="133" t="s">
        <v>249</v>
      </c>
      <c r="C372" s="34" t="s">
        <v>250</v>
      </c>
      <c r="D372" s="34" t="s">
        <v>222</v>
      </c>
      <c r="E372" s="34" t="s">
        <v>54</v>
      </c>
      <c r="F372" s="129" t="s">
        <v>233</v>
      </c>
      <c r="G372" s="129" t="s">
        <v>234</v>
      </c>
      <c r="H372" s="129" t="s">
        <v>235</v>
      </c>
      <c r="I372" s="129" t="s">
        <v>236</v>
      </c>
      <c r="J372" s="129" t="s">
        <v>237</v>
      </c>
      <c r="K372" s="134" t="s">
        <v>59</v>
      </c>
      <c r="L372" s="40"/>
      <c r="M372" s="130" t="s">
        <v>249</v>
      </c>
      <c r="N372" s="34" t="s">
        <v>250</v>
      </c>
      <c r="O372" s="34" t="s">
        <v>222</v>
      </c>
      <c r="P372" s="34" t="s">
        <v>54</v>
      </c>
      <c r="Q372" s="34" t="s">
        <v>233</v>
      </c>
      <c r="R372" s="34" t="s">
        <v>234</v>
      </c>
      <c r="S372" s="34" t="s">
        <v>235</v>
      </c>
      <c r="T372" s="34" t="s">
        <v>236</v>
      </c>
      <c r="U372" s="34" t="s">
        <v>237</v>
      </c>
      <c r="V372" s="72" t="s">
        <v>59</v>
      </c>
    </row>
    <row r="373" spans="2:22" x14ac:dyDescent="0.3">
      <c r="B373" s="361" t="str">
        <f>IF('Voluntary Elections'!$C28="","",'Voluntary Elections'!$C28)</f>
        <v/>
      </c>
      <c r="C373" s="361" t="str">
        <f>IF('Voluntary Elections'!$D28="","",'Voluntary Elections'!$D28)</f>
        <v/>
      </c>
      <c r="D373" s="297" t="str">
        <f>IF($B373="","",'Voluntary Elections'!$B28)</f>
        <v/>
      </c>
      <c r="E373" s="298" t="str">
        <f>IF($B373="","",'Voluntary Elections'!$E28)</f>
        <v/>
      </c>
      <c r="F373" s="327" t="str">
        <f>IF($B373="","",'Voluntary Elections'!$G28)</f>
        <v/>
      </c>
      <c r="G373" s="328" t="str">
        <f>IF($B373="","",'Voluntary Elections'!$H28)</f>
        <v/>
      </c>
      <c r="H373" s="328" t="str">
        <f>IF($B373="","",'Voluntary Elections'!$I28)</f>
        <v/>
      </c>
      <c r="I373" s="329" t="str">
        <f>IF($B373="","",IFERROR(INDEX('voluntary life sheet'!$C$3:$M$3,1,MATCH(N(E373),{0,30,35,40,45,50,55,60,65,70,75},1)),0))</f>
        <v/>
      </c>
      <c r="J373" s="330" t="str">
        <f>IF($B373="","",'Voluntary Elections'!$J28)</f>
        <v/>
      </c>
      <c r="K373" s="204" t="str">
        <f>IF($B373="","",IF(AND(OR(F373="",AND(F373&gt;=10000,F373&lt;=MIN(500000,5*'Voluntary Elections'!F28),MOD(F373,10000)=0)),OR(G373="",AND(G373&gt;=5000,G373&lt;=MIN(25000,0.5*F373),MOD(G373,5000)=0)),OR(H373="",OR(H373=1000,H373=10000))),IF(F373&gt;100000,"Valid — Employee amount over GI","Valid"),"Review limits"))</f>
        <v/>
      </c>
      <c r="L373" s="331"/>
      <c r="M373" s="298" t="str">
        <f>IF('Voluntary Elections'!$C78="","",'Voluntary Elections'!$C78)</f>
        <v/>
      </c>
      <c r="N373" s="298" t="str">
        <f>IF('Voluntary Elections'!$D78="","",'Voluntary Elections'!$D78)</f>
        <v/>
      </c>
      <c r="O373" s="297" t="str">
        <f>IF($M373="","",'Voluntary Elections'!$B78)</f>
        <v/>
      </c>
      <c r="P373" s="298" t="str">
        <f>IF($M373="","",'Voluntary Elections'!$E78)</f>
        <v/>
      </c>
      <c r="Q373" s="327" t="str">
        <f>IF($M373="","",'Voluntary Elections'!$G78)</f>
        <v/>
      </c>
      <c r="R373" s="328" t="str">
        <f>IF($M373="","",'Voluntary Elections'!$H78)</f>
        <v/>
      </c>
      <c r="S373" s="332" t="str">
        <f>IF($M373="","",'Voluntary Elections'!$I78)</f>
        <v/>
      </c>
      <c r="T373" s="333" t="str">
        <f>IF($M373="","",IFERROR(INDEX('voluntary life sheet'!$C$3:$M$3,1,MATCH(N(P373),{0,30,35,40,45,50,55,60,65,70,75},1)),0))</f>
        <v/>
      </c>
      <c r="U373" s="334" t="str">
        <f>IF($M373="","",'Voluntary Elections'!$J78)</f>
        <v/>
      </c>
      <c r="V373" s="356" t="str">
        <f>IF($M373="","",IF(AND(OR(Q373="",AND(Q373&gt;=10000,Q373&lt;=MIN(500000,5*'Voluntary Elections'!F78),MOD(Q373,10000)=0)),OR(R373="",AND(R373&gt;=5000,R373&lt;=MIN(25000,0.5*Q373),MOD(R373,5000)=0)),OR(S373="",OR(S373=1000,S373=10000))),IF(Q373&gt;100000,"Valid — Employee amount over GI","Valid"),"Review limits"))</f>
        <v/>
      </c>
    </row>
    <row r="374" spans="2:22" x14ac:dyDescent="0.3">
      <c r="B374" s="362" t="str">
        <f>IF('Voluntary Elections'!$C29="","",'Voluntary Elections'!$C29)</f>
        <v/>
      </c>
      <c r="C374" s="362" t="str">
        <f>IF('Voluntary Elections'!$D29="","",'Voluntary Elections'!$D29)</f>
        <v/>
      </c>
      <c r="D374" s="308" t="str">
        <f>IF($B374="","",'Voluntary Elections'!$B29)</f>
        <v/>
      </c>
      <c r="E374" s="309" t="str">
        <f>IF($B374="","",'Voluntary Elections'!$E29)</f>
        <v/>
      </c>
      <c r="F374" s="335" t="str">
        <f>IF($B374="","",'Voluntary Elections'!$G29)</f>
        <v/>
      </c>
      <c r="G374" s="336" t="str">
        <f>IF($B374="","",'Voluntary Elections'!$H29)</f>
        <v/>
      </c>
      <c r="H374" s="336" t="str">
        <f>IF($B374="","",'Voluntary Elections'!$I29)</f>
        <v/>
      </c>
      <c r="I374" s="337" t="str">
        <f>IF($B374="","",IFERROR(INDEX('voluntary life sheet'!$C$3:$M$3,1,MATCH(N(E374),{0,30,35,40,45,50,55,60,65,70,75},1)),0))</f>
        <v/>
      </c>
      <c r="J374" s="338" t="str">
        <f>IF($B374="","",'Voluntary Elections'!$J29)</f>
        <v/>
      </c>
      <c r="K374" s="204" t="str">
        <f>IF($B374="","",IF(AND(OR(F374="",AND(F374&gt;=10000,F374&lt;=MIN(500000,5*'Voluntary Elections'!F29),MOD(F374,10000)=0)),OR(G374="",AND(G374&gt;=5000,G374&lt;=MIN(25000,0.5*F374),MOD(G374,5000)=0)),OR(H374="",OR(H374=1000,H374=10000))),IF(F374&gt;100000,"Valid — Employee amount over GI","Valid"),"Review limits"))</f>
        <v/>
      </c>
      <c r="L374" s="331"/>
      <c r="M374" s="309" t="str">
        <f>IF('Voluntary Elections'!$C79="","",'Voluntary Elections'!$C79)</f>
        <v/>
      </c>
      <c r="N374" s="309" t="str">
        <f>IF('Voluntary Elections'!$D79="","",'Voluntary Elections'!$D79)</f>
        <v/>
      </c>
      <c r="O374" s="308" t="str">
        <f>IF($M374="","",'Voluntary Elections'!$B79)</f>
        <v/>
      </c>
      <c r="P374" s="309" t="str">
        <f>IF($M374="","",'Voluntary Elections'!$E79)</f>
        <v/>
      </c>
      <c r="Q374" s="335" t="str">
        <f>IF($M374="","",'Voluntary Elections'!$G79)</f>
        <v/>
      </c>
      <c r="R374" s="336" t="str">
        <f>IF($M374="","",'Voluntary Elections'!$H79)</f>
        <v/>
      </c>
      <c r="S374" s="339" t="str">
        <f>IF($M374="","",'Voluntary Elections'!$I79)</f>
        <v/>
      </c>
      <c r="T374" s="340" t="str">
        <f>IF($M374="","",IFERROR(INDEX('voluntary life sheet'!$C$3:$M$3,1,MATCH(N(P374),{0,30,35,40,45,50,55,60,65,70,75},1)),0))</f>
        <v/>
      </c>
      <c r="U374" s="341" t="str">
        <f>IF($M374="","",'Voluntary Elections'!$J79)</f>
        <v/>
      </c>
      <c r="V374" s="356" t="str">
        <f>IF($M374="","",IF(AND(OR(Q374="",AND(Q374&gt;=10000,Q374&lt;=MIN(500000,5*'Voluntary Elections'!F79),MOD(Q374,10000)=0)),OR(R374="",AND(R374&gt;=5000,R374&lt;=MIN(25000,0.5*Q374),MOD(R374,5000)=0)),OR(S374="",OR(S374=1000,S374=10000))),IF(Q374&gt;100000,"Valid — Employee amount over GI","Valid"),"Review limits"))</f>
        <v/>
      </c>
    </row>
    <row r="375" spans="2:22" x14ac:dyDescent="0.3">
      <c r="B375" s="361" t="str">
        <f>IF('Voluntary Elections'!$C30="","",'Voluntary Elections'!$C30)</f>
        <v/>
      </c>
      <c r="C375" s="361" t="str">
        <f>IF('Voluntary Elections'!$D30="","",'Voluntary Elections'!$D30)</f>
        <v/>
      </c>
      <c r="D375" s="297" t="str">
        <f>IF($B375="","",'Voluntary Elections'!$B30)</f>
        <v/>
      </c>
      <c r="E375" s="298" t="str">
        <f>IF($B375="","",'Voluntary Elections'!$E30)</f>
        <v/>
      </c>
      <c r="F375" s="327" t="str">
        <f>IF($B375="","",'Voluntary Elections'!$G30)</f>
        <v/>
      </c>
      <c r="G375" s="328" t="str">
        <f>IF($B375="","",'Voluntary Elections'!$H30)</f>
        <v/>
      </c>
      <c r="H375" s="328" t="str">
        <f>IF($B375="","",'Voluntary Elections'!$I30)</f>
        <v/>
      </c>
      <c r="I375" s="329" t="str">
        <f>IF($B375="","",IFERROR(INDEX('voluntary life sheet'!$C$3:$M$3,1,MATCH(N(E375),{0,30,35,40,45,50,55,60,65,70,75},1)),0))</f>
        <v/>
      </c>
      <c r="J375" s="330" t="str">
        <f>IF($B375="","",'Voluntary Elections'!$J30)</f>
        <v/>
      </c>
      <c r="K375" s="204" t="str">
        <f>IF($B375="","",IF(AND(OR(F375="",AND(F375&gt;=10000,F375&lt;=MIN(500000,5*'Voluntary Elections'!F30),MOD(F375,10000)=0)),OR(G375="",AND(G375&gt;=5000,G375&lt;=MIN(25000,0.5*F375),MOD(G375,5000)=0)),OR(H375="",OR(H375=1000,H375=10000))),IF(F375&gt;100000,"Valid — Employee amount over GI","Valid"),"Review limits"))</f>
        <v/>
      </c>
      <c r="L375" s="331"/>
      <c r="M375" s="298" t="str">
        <f>IF('Voluntary Elections'!$C80="","",'Voluntary Elections'!$C80)</f>
        <v/>
      </c>
      <c r="N375" s="298" t="str">
        <f>IF('Voluntary Elections'!$D80="","",'Voluntary Elections'!$D80)</f>
        <v/>
      </c>
      <c r="O375" s="297" t="str">
        <f>IF($M375="","",'Voluntary Elections'!$B80)</f>
        <v/>
      </c>
      <c r="P375" s="298" t="str">
        <f>IF($M375="","",'Voluntary Elections'!$E80)</f>
        <v/>
      </c>
      <c r="Q375" s="327" t="str">
        <f>IF($M375="","",'Voluntary Elections'!$G80)</f>
        <v/>
      </c>
      <c r="R375" s="328" t="str">
        <f>IF($M375="","",'Voluntary Elections'!$H80)</f>
        <v/>
      </c>
      <c r="S375" s="332" t="str">
        <f>IF($M375="","",'Voluntary Elections'!$I80)</f>
        <v/>
      </c>
      <c r="T375" s="333" t="str">
        <f>IF($M375="","",IFERROR(INDEX('voluntary life sheet'!$C$3:$M$3,1,MATCH(N(P375),{0,30,35,40,45,50,55,60,65,70,75},1)),0))</f>
        <v/>
      </c>
      <c r="U375" s="334" t="str">
        <f>IF($M375="","",'Voluntary Elections'!$J80)</f>
        <v/>
      </c>
      <c r="V375" s="356" t="str">
        <f>IF($M375="","",IF(AND(OR(Q375="",AND(Q375&gt;=10000,Q375&lt;=MIN(500000,5*'Voluntary Elections'!F80),MOD(Q375,10000)=0)),OR(R375="",AND(R375&gt;=5000,R375&lt;=MIN(25000,0.5*Q375),MOD(R375,5000)=0)),OR(S375="",OR(S375=1000,S375=10000))),IF(Q375&gt;100000,"Valid — Employee amount over GI","Valid"),"Review limits"))</f>
        <v/>
      </c>
    </row>
    <row r="376" spans="2:22" x14ac:dyDescent="0.3">
      <c r="B376" s="362" t="str">
        <f>IF('Voluntary Elections'!$C31="","",'Voluntary Elections'!$C31)</f>
        <v/>
      </c>
      <c r="C376" s="362" t="str">
        <f>IF('Voluntary Elections'!$D31="","",'Voluntary Elections'!$D31)</f>
        <v/>
      </c>
      <c r="D376" s="308" t="str">
        <f>IF($B376="","",'Voluntary Elections'!$B31)</f>
        <v/>
      </c>
      <c r="E376" s="309" t="str">
        <f>IF($B376="","",'Voluntary Elections'!$E31)</f>
        <v/>
      </c>
      <c r="F376" s="335" t="str">
        <f>IF($B376="","",'Voluntary Elections'!$G31)</f>
        <v/>
      </c>
      <c r="G376" s="336" t="str">
        <f>IF($B376="","",'Voluntary Elections'!$H31)</f>
        <v/>
      </c>
      <c r="H376" s="336" t="str">
        <f>IF($B376="","",'Voluntary Elections'!$I31)</f>
        <v/>
      </c>
      <c r="I376" s="337" t="str">
        <f>IF($B376="","",IFERROR(INDEX('voluntary life sheet'!$C$3:$M$3,1,MATCH(N(E376),{0,30,35,40,45,50,55,60,65,70,75},1)),0))</f>
        <v/>
      </c>
      <c r="J376" s="338" t="str">
        <f>IF($B376="","",'Voluntary Elections'!$J31)</f>
        <v/>
      </c>
      <c r="K376" s="204" t="str">
        <f>IF($B376="","",IF(AND(OR(F376="",AND(F376&gt;=10000,F376&lt;=MIN(500000,5*'Voluntary Elections'!F31),MOD(F376,10000)=0)),OR(G376="",AND(G376&gt;=5000,G376&lt;=MIN(25000,0.5*F376),MOD(G376,5000)=0)),OR(H376="",OR(H376=1000,H376=10000))),IF(F376&gt;100000,"Valid — Employee amount over GI","Valid"),"Review limits"))</f>
        <v/>
      </c>
      <c r="L376" s="331"/>
      <c r="M376" s="309" t="str">
        <f>IF('Voluntary Elections'!$C81="","",'Voluntary Elections'!$C81)</f>
        <v/>
      </c>
      <c r="N376" s="309" t="str">
        <f>IF('Voluntary Elections'!$D81="","",'Voluntary Elections'!$D81)</f>
        <v/>
      </c>
      <c r="O376" s="308" t="str">
        <f>IF($M376="","",'Voluntary Elections'!$B81)</f>
        <v/>
      </c>
      <c r="P376" s="309" t="str">
        <f>IF($M376="","",'Voluntary Elections'!$E81)</f>
        <v/>
      </c>
      <c r="Q376" s="335" t="str">
        <f>IF($M376="","",'Voluntary Elections'!$G81)</f>
        <v/>
      </c>
      <c r="R376" s="336" t="str">
        <f>IF($M376="","",'Voluntary Elections'!$H81)</f>
        <v/>
      </c>
      <c r="S376" s="339" t="str">
        <f>IF($M376="","",'Voluntary Elections'!$I81)</f>
        <v/>
      </c>
      <c r="T376" s="340" t="str">
        <f>IF($M376="","",IFERROR(INDEX('voluntary life sheet'!$C$3:$M$3,1,MATCH(N(P376),{0,30,35,40,45,50,55,60,65,70,75},1)),0))</f>
        <v/>
      </c>
      <c r="U376" s="341" t="str">
        <f>IF($M376="","",'Voluntary Elections'!$J81)</f>
        <v/>
      </c>
      <c r="V376" s="356" t="str">
        <f>IF($M376="","",IF(AND(OR(Q376="",AND(Q376&gt;=10000,Q376&lt;=MIN(500000,5*'Voluntary Elections'!F81),MOD(Q376,10000)=0)),OR(R376="",AND(R376&gt;=5000,R376&lt;=MIN(25000,0.5*Q376),MOD(R376,5000)=0)),OR(S376="",OR(S376=1000,S376=10000))),IF(Q376&gt;100000,"Valid — Employee amount over GI","Valid"),"Review limits"))</f>
        <v/>
      </c>
    </row>
    <row r="377" spans="2:22" x14ac:dyDescent="0.3">
      <c r="B377" s="361" t="str">
        <f>IF('Voluntary Elections'!$C32="","",'Voluntary Elections'!$C32)</f>
        <v/>
      </c>
      <c r="C377" s="361" t="str">
        <f>IF('Voluntary Elections'!$D32="","",'Voluntary Elections'!$D32)</f>
        <v/>
      </c>
      <c r="D377" s="297" t="str">
        <f>IF($B377="","",'Voluntary Elections'!$B32)</f>
        <v/>
      </c>
      <c r="E377" s="298" t="str">
        <f>IF($B377="","",'Voluntary Elections'!$E32)</f>
        <v/>
      </c>
      <c r="F377" s="327" t="str">
        <f>IF($B377="","",'Voluntary Elections'!$G32)</f>
        <v/>
      </c>
      <c r="G377" s="328" t="str">
        <f>IF($B377="","",'Voluntary Elections'!$H32)</f>
        <v/>
      </c>
      <c r="H377" s="328" t="str">
        <f>IF($B377="","",'Voluntary Elections'!$I32)</f>
        <v/>
      </c>
      <c r="I377" s="329" t="str">
        <f>IF($B377="","",IFERROR(INDEX('voluntary life sheet'!$C$3:$M$3,1,MATCH(N(E377),{0,30,35,40,45,50,55,60,65,70,75},1)),0))</f>
        <v/>
      </c>
      <c r="J377" s="330" t="str">
        <f>IF($B377="","",'Voluntary Elections'!$J32)</f>
        <v/>
      </c>
      <c r="K377" s="204" t="str">
        <f>IF($B377="","",IF(AND(OR(F377="",AND(F377&gt;=10000,F377&lt;=MIN(500000,5*'Voluntary Elections'!F32),MOD(F377,10000)=0)),OR(G377="",AND(G377&gt;=5000,G377&lt;=MIN(25000,0.5*F377),MOD(G377,5000)=0)),OR(H377="",OR(H377=1000,H377=10000))),IF(F377&gt;100000,"Valid — Employee amount over GI","Valid"),"Review limits"))</f>
        <v/>
      </c>
      <c r="L377" s="331"/>
      <c r="M377" s="298" t="str">
        <f>IF('Voluntary Elections'!$C82="","",'Voluntary Elections'!$C82)</f>
        <v/>
      </c>
      <c r="N377" s="298" t="str">
        <f>IF('Voluntary Elections'!$D82="","",'Voluntary Elections'!$D82)</f>
        <v/>
      </c>
      <c r="O377" s="297" t="str">
        <f>IF($M377="","",'Voluntary Elections'!$B82)</f>
        <v/>
      </c>
      <c r="P377" s="298" t="str">
        <f>IF($M377="","",'Voluntary Elections'!$E82)</f>
        <v/>
      </c>
      <c r="Q377" s="327" t="str">
        <f>IF($M377="","",'Voluntary Elections'!$G82)</f>
        <v/>
      </c>
      <c r="R377" s="328" t="str">
        <f>IF($M377="","",'Voluntary Elections'!$H82)</f>
        <v/>
      </c>
      <c r="S377" s="332" t="str">
        <f>IF($M377="","",'Voluntary Elections'!$I82)</f>
        <v/>
      </c>
      <c r="T377" s="333" t="str">
        <f>IF($M377="","",IFERROR(INDEX('voluntary life sheet'!$C$3:$M$3,1,MATCH(N(P377),{0,30,35,40,45,50,55,60,65,70,75},1)),0))</f>
        <v/>
      </c>
      <c r="U377" s="334" t="str">
        <f>IF($M377="","",'Voluntary Elections'!$J82)</f>
        <v/>
      </c>
      <c r="V377" s="356" t="str">
        <f>IF($M377="","",IF(AND(OR(Q377="",AND(Q377&gt;=10000,Q377&lt;=MIN(500000,5*'Voluntary Elections'!F82),MOD(Q377,10000)=0)),OR(R377="",AND(R377&gt;=5000,R377&lt;=MIN(25000,0.5*Q377),MOD(R377,5000)=0)),OR(S377="",OR(S377=1000,S377=10000))),IF(Q377&gt;100000,"Valid — Employee amount over GI","Valid"),"Review limits"))</f>
        <v/>
      </c>
    </row>
    <row r="378" spans="2:22" x14ac:dyDescent="0.3">
      <c r="B378" s="362" t="str">
        <f>IF('Voluntary Elections'!$C33="","",'Voluntary Elections'!$C33)</f>
        <v/>
      </c>
      <c r="C378" s="362" t="str">
        <f>IF('Voluntary Elections'!$D33="","",'Voluntary Elections'!$D33)</f>
        <v/>
      </c>
      <c r="D378" s="308" t="str">
        <f>IF($B378="","",'Voluntary Elections'!$B33)</f>
        <v/>
      </c>
      <c r="E378" s="309" t="str">
        <f>IF($B378="","",'Voluntary Elections'!$E33)</f>
        <v/>
      </c>
      <c r="F378" s="335" t="str">
        <f>IF($B378="","",'Voluntary Elections'!$G33)</f>
        <v/>
      </c>
      <c r="G378" s="336" t="str">
        <f>IF($B378="","",'Voluntary Elections'!$H33)</f>
        <v/>
      </c>
      <c r="H378" s="336" t="str">
        <f>IF($B378="","",'Voluntary Elections'!$I33)</f>
        <v/>
      </c>
      <c r="I378" s="337" t="str">
        <f>IF($B378="","",IFERROR(INDEX('voluntary life sheet'!$C$3:$M$3,1,MATCH(N(E378),{0,30,35,40,45,50,55,60,65,70,75},1)),0))</f>
        <v/>
      </c>
      <c r="J378" s="338" t="str">
        <f>IF($B378="","",'Voluntary Elections'!$J33)</f>
        <v/>
      </c>
      <c r="K378" s="204" t="str">
        <f>IF($B378="","",IF(AND(OR(F378="",AND(F378&gt;=10000,F378&lt;=MIN(500000,5*'Voluntary Elections'!F33),MOD(F378,10000)=0)),OR(G378="",AND(G378&gt;=5000,G378&lt;=MIN(25000,0.5*F378),MOD(G378,5000)=0)),OR(H378="",OR(H378=1000,H378=10000))),IF(F378&gt;100000,"Valid — Employee amount over GI","Valid"),"Review limits"))</f>
        <v/>
      </c>
      <c r="L378" s="331"/>
      <c r="M378" s="309" t="str">
        <f>IF('Voluntary Elections'!$C83="","",'Voluntary Elections'!$C83)</f>
        <v/>
      </c>
      <c r="N378" s="309" t="str">
        <f>IF('Voluntary Elections'!$D83="","",'Voluntary Elections'!$D83)</f>
        <v/>
      </c>
      <c r="O378" s="308" t="str">
        <f>IF($M378="","",'Voluntary Elections'!$B83)</f>
        <v/>
      </c>
      <c r="P378" s="309" t="str">
        <f>IF($M378="","",'Voluntary Elections'!$E83)</f>
        <v/>
      </c>
      <c r="Q378" s="335" t="str">
        <f>IF($M378="","",'Voluntary Elections'!$G83)</f>
        <v/>
      </c>
      <c r="R378" s="336" t="str">
        <f>IF($M378="","",'Voluntary Elections'!$H83)</f>
        <v/>
      </c>
      <c r="S378" s="339" t="str">
        <f>IF($M378="","",'Voluntary Elections'!$I83)</f>
        <v/>
      </c>
      <c r="T378" s="340" t="str">
        <f>IF($M378="","",IFERROR(INDEX('voluntary life sheet'!$C$3:$M$3,1,MATCH(N(P378),{0,30,35,40,45,50,55,60,65,70,75},1)),0))</f>
        <v/>
      </c>
      <c r="U378" s="341" t="str">
        <f>IF($M378="","",'Voluntary Elections'!$J83)</f>
        <v/>
      </c>
      <c r="V378" s="356" t="str">
        <f>IF($M378="","",IF(AND(OR(Q378="",AND(Q378&gt;=10000,Q378&lt;=MIN(500000,5*'Voluntary Elections'!F83),MOD(Q378,10000)=0)),OR(R378="",AND(R378&gt;=5000,R378&lt;=MIN(25000,0.5*Q378),MOD(R378,5000)=0)),OR(S378="",OR(S378=1000,S378=10000))),IF(Q378&gt;100000,"Valid — Employee amount over GI","Valid"),"Review limits"))</f>
        <v/>
      </c>
    </row>
    <row r="379" spans="2:22" x14ac:dyDescent="0.3">
      <c r="B379" s="361" t="str">
        <f>IF('Voluntary Elections'!$C34="","",'Voluntary Elections'!$C34)</f>
        <v/>
      </c>
      <c r="C379" s="361" t="str">
        <f>IF('Voluntary Elections'!$D34="","",'Voluntary Elections'!$D34)</f>
        <v/>
      </c>
      <c r="D379" s="297" t="str">
        <f>IF($B379="","",'Voluntary Elections'!$B34)</f>
        <v/>
      </c>
      <c r="E379" s="298" t="str">
        <f>IF($B379="","",'Voluntary Elections'!$E34)</f>
        <v/>
      </c>
      <c r="F379" s="327" t="str">
        <f>IF($B379="","",'Voluntary Elections'!$G34)</f>
        <v/>
      </c>
      <c r="G379" s="328" t="str">
        <f>IF($B379="","",'Voluntary Elections'!$H34)</f>
        <v/>
      </c>
      <c r="H379" s="328" t="str">
        <f>IF($B379="","",'Voluntary Elections'!$I34)</f>
        <v/>
      </c>
      <c r="I379" s="329" t="str">
        <f>IF($B379="","",IFERROR(INDEX('voluntary life sheet'!$C$3:$M$3,1,MATCH(N(E379),{0,30,35,40,45,50,55,60,65,70,75},1)),0))</f>
        <v/>
      </c>
      <c r="J379" s="330" t="str">
        <f>IF($B379="","",'Voluntary Elections'!$J34)</f>
        <v/>
      </c>
      <c r="K379" s="204" t="str">
        <f>IF($B379="","",IF(AND(OR(F379="",AND(F379&gt;=10000,F379&lt;=MIN(500000,5*'Voluntary Elections'!F34),MOD(F379,10000)=0)),OR(G379="",AND(G379&gt;=5000,G379&lt;=MIN(25000,0.5*F379),MOD(G379,5000)=0)),OR(H379="",OR(H379=1000,H379=10000))),IF(F379&gt;100000,"Valid — Employee amount over GI","Valid"),"Review limits"))</f>
        <v/>
      </c>
      <c r="L379" s="331"/>
      <c r="M379" s="298" t="str">
        <f>IF('Voluntary Elections'!$C84="","",'Voluntary Elections'!$C84)</f>
        <v/>
      </c>
      <c r="N379" s="298" t="str">
        <f>IF('Voluntary Elections'!$D84="","",'Voluntary Elections'!$D84)</f>
        <v/>
      </c>
      <c r="O379" s="297" t="str">
        <f>IF($M379="","",'Voluntary Elections'!$B84)</f>
        <v/>
      </c>
      <c r="P379" s="298" t="str">
        <f>IF($M379="","",'Voluntary Elections'!$E84)</f>
        <v/>
      </c>
      <c r="Q379" s="327" t="str">
        <f>IF($M379="","",'Voluntary Elections'!$G84)</f>
        <v/>
      </c>
      <c r="R379" s="328" t="str">
        <f>IF($M379="","",'Voluntary Elections'!$H84)</f>
        <v/>
      </c>
      <c r="S379" s="332" t="str">
        <f>IF($M379="","",'Voluntary Elections'!$I84)</f>
        <v/>
      </c>
      <c r="T379" s="333" t="str">
        <f>IF($M379="","",IFERROR(INDEX('voluntary life sheet'!$C$3:$M$3,1,MATCH(N(P379),{0,30,35,40,45,50,55,60,65,70,75},1)),0))</f>
        <v/>
      </c>
      <c r="U379" s="334" t="str">
        <f>IF($M379="","",'Voluntary Elections'!$J84)</f>
        <v/>
      </c>
      <c r="V379" s="356" t="str">
        <f>IF($M379="","",IF(AND(OR(Q379="",AND(Q379&gt;=10000,Q379&lt;=MIN(500000,5*'Voluntary Elections'!F84),MOD(Q379,10000)=0)),OR(R379="",AND(R379&gt;=5000,R379&lt;=MIN(25000,0.5*Q379),MOD(R379,5000)=0)),OR(S379="",OR(S379=1000,S379=10000))),IF(Q379&gt;100000,"Valid — Employee amount over GI","Valid"),"Review limits"))</f>
        <v/>
      </c>
    </row>
    <row r="380" spans="2:22" x14ac:dyDescent="0.3">
      <c r="B380" s="362" t="str">
        <f>IF('Voluntary Elections'!$C35="","",'Voluntary Elections'!$C35)</f>
        <v/>
      </c>
      <c r="C380" s="362" t="str">
        <f>IF('Voluntary Elections'!$D35="","",'Voluntary Elections'!$D35)</f>
        <v/>
      </c>
      <c r="D380" s="308" t="str">
        <f>IF($B380="","",'Voluntary Elections'!$B35)</f>
        <v/>
      </c>
      <c r="E380" s="309" t="str">
        <f>IF($B380="","",'Voluntary Elections'!$E35)</f>
        <v/>
      </c>
      <c r="F380" s="335" t="str">
        <f>IF($B380="","",'Voluntary Elections'!$G35)</f>
        <v/>
      </c>
      <c r="G380" s="336" t="str">
        <f>IF($B380="","",'Voluntary Elections'!$H35)</f>
        <v/>
      </c>
      <c r="H380" s="336" t="str">
        <f>IF($B380="","",'Voluntary Elections'!$I35)</f>
        <v/>
      </c>
      <c r="I380" s="337" t="str">
        <f>IF($B380="","",IFERROR(INDEX('voluntary life sheet'!$C$3:$M$3,1,MATCH(N(E380),{0,30,35,40,45,50,55,60,65,70,75},1)),0))</f>
        <v/>
      </c>
      <c r="J380" s="338" t="str">
        <f>IF($B380="","",'Voluntary Elections'!$J35)</f>
        <v/>
      </c>
      <c r="K380" s="204" t="str">
        <f>IF($B380="","",IF(AND(OR(F380="",AND(F380&gt;=10000,F380&lt;=MIN(500000,5*'Voluntary Elections'!F35),MOD(F380,10000)=0)),OR(G380="",AND(G380&gt;=5000,G380&lt;=MIN(25000,0.5*F380),MOD(G380,5000)=0)),OR(H380="",OR(H380=1000,H380=10000))),IF(F380&gt;100000,"Valid — Employee amount over GI","Valid"),"Review limits"))</f>
        <v/>
      </c>
      <c r="L380" s="331"/>
      <c r="M380" s="309" t="str">
        <f>IF('Voluntary Elections'!$C85="","",'Voluntary Elections'!$C85)</f>
        <v/>
      </c>
      <c r="N380" s="309" t="str">
        <f>IF('Voluntary Elections'!$D85="","",'Voluntary Elections'!$D85)</f>
        <v/>
      </c>
      <c r="O380" s="308" t="str">
        <f>IF($M380="","",'Voluntary Elections'!$B85)</f>
        <v/>
      </c>
      <c r="P380" s="309" t="str">
        <f>IF($M380="","",'Voluntary Elections'!$E85)</f>
        <v/>
      </c>
      <c r="Q380" s="335" t="str">
        <f>IF($M380="","",'Voluntary Elections'!$G85)</f>
        <v/>
      </c>
      <c r="R380" s="336" t="str">
        <f>IF($M380="","",'Voluntary Elections'!$H85)</f>
        <v/>
      </c>
      <c r="S380" s="339" t="str">
        <f>IF($M380="","",'Voluntary Elections'!$I85)</f>
        <v/>
      </c>
      <c r="T380" s="340" t="str">
        <f>IF($M380="","",IFERROR(INDEX('voluntary life sheet'!$C$3:$M$3,1,MATCH(N(P380),{0,30,35,40,45,50,55,60,65,70,75},1)),0))</f>
        <v/>
      </c>
      <c r="U380" s="341" t="str">
        <f>IF($M380="","",'Voluntary Elections'!$J85)</f>
        <v/>
      </c>
      <c r="V380" s="356" t="str">
        <f>IF($M380="","",IF(AND(OR(Q380="",AND(Q380&gt;=10000,Q380&lt;=MIN(500000,5*'Voluntary Elections'!F85),MOD(Q380,10000)=0)),OR(R380="",AND(R380&gt;=5000,R380&lt;=MIN(25000,0.5*Q380),MOD(R380,5000)=0)),OR(S380="",OR(S380=1000,S380=10000))),IF(Q380&gt;100000,"Valid — Employee amount over GI","Valid"),"Review limits"))</f>
        <v/>
      </c>
    </row>
    <row r="381" spans="2:22" x14ac:dyDescent="0.3">
      <c r="B381" s="361" t="str">
        <f>IF('Voluntary Elections'!$C36="","",'Voluntary Elections'!$C36)</f>
        <v/>
      </c>
      <c r="C381" s="361" t="str">
        <f>IF('Voluntary Elections'!$D36="","",'Voluntary Elections'!$D36)</f>
        <v/>
      </c>
      <c r="D381" s="297" t="str">
        <f>IF($B381="","",'Voluntary Elections'!$B36)</f>
        <v/>
      </c>
      <c r="E381" s="298" t="str">
        <f>IF($B381="","",'Voluntary Elections'!$E36)</f>
        <v/>
      </c>
      <c r="F381" s="327" t="str">
        <f>IF($B381="","",'Voluntary Elections'!$G36)</f>
        <v/>
      </c>
      <c r="G381" s="328" t="str">
        <f>IF($B381="","",'Voluntary Elections'!$H36)</f>
        <v/>
      </c>
      <c r="H381" s="328" t="str">
        <f>IF($B381="","",'Voluntary Elections'!$I36)</f>
        <v/>
      </c>
      <c r="I381" s="329" t="str">
        <f>IF($B381="","",IFERROR(INDEX('voluntary life sheet'!$C$3:$M$3,1,MATCH(N(E381),{0,30,35,40,45,50,55,60,65,70,75},1)),0))</f>
        <v/>
      </c>
      <c r="J381" s="330" t="str">
        <f>IF($B381="","",'Voluntary Elections'!$J36)</f>
        <v/>
      </c>
      <c r="K381" s="204" t="str">
        <f>IF($B381="","",IF(AND(OR(F381="",AND(F381&gt;=10000,F381&lt;=MIN(500000,5*'Voluntary Elections'!F36),MOD(F381,10000)=0)),OR(G381="",AND(G381&gt;=5000,G381&lt;=MIN(25000,0.5*F381),MOD(G381,5000)=0)),OR(H381="",OR(H381=1000,H381=10000))),IF(F381&gt;100000,"Valid — Employee amount over GI","Valid"),"Review limits"))</f>
        <v/>
      </c>
      <c r="L381" s="331"/>
      <c r="M381" s="298" t="str">
        <f>IF('Voluntary Elections'!$C86="","",'Voluntary Elections'!$C86)</f>
        <v/>
      </c>
      <c r="N381" s="298" t="str">
        <f>IF('Voluntary Elections'!$D86="","",'Voluntary Elections'!$D86)</f>
        <v/>
      </c>
      <c r="O381" s="297" t="str">
        <f>IF($M381="","",'Voluntary Elections'!$B86)</f>
        <v/>
      </c>
      <c r="P381" s="298" t="str">
        <f>IF($M381="","",'Voluntary Elections'!$E86)</f>
        <v/>
      </c>
      <c r="Q381" s="327" t="str">
        <f>IF($M381="","",'Voluntary Elections'!$G86)</f>
        <v/>
      </c>
      <c r="R381" s="328" t="str">
        <f>IF($M381="","",'Voluntary Elections'!$H86)</f>
        <v/>
      </c>
      <c r="S381" s="332" t="str">
        <f>IF($M381="","",'Voluntary Elections'!$I86)</f>
        <v/>
      </c>
      <c r="T381" s="333" t="str">
        <f>IF($M381="","",IFERROR(INDEX('voluntary life sheet'!$C$3:$M$3,1,MATCH(N(P381),{0,30,35,40,45,50,55,60,65,70,75},1)),0))</f>
        <v/>
      </c>
      <c r="U381" s="334" t="str">
        <f>IF($M381="","",'Voluntary Elections'!$J86)</f>
        <v/>
      </c>
      <c r="V381" s="356" t="str">
        <f>IF($M381="","",IF(AND(OR(Q381="",AND(Q381&gt;=10000,Q381&lt;=MIN(500000,5*'Voluntary Elections'!F86),MOD(Q381,10000)=0)),OR(R381="",AND(R381&gt;=5000,R381&lt;=MIN(25000,0.5*Q381),MOD(R381,5000)=0)),OR(S381="",OR(S381=1000,S381=10000))),IF(Q381&gt;100000,"Valid — Employee amount over GI","Valid"),"Review limits"))</f>
        <v/>
      </c>
    </row>
    <row r="382" spans="2:22" x14ac:dyDescent="0.3">
      <c r="B382" s="362" t="str">
        <f>IF('Voluntary Elections'!$C37="","",'Voluntary Elections'!$C37)</f>
        <v/>
      </c>
      <c r="C382" s="362" t="str">
        <f>IF('Voluntary Elections'!$D37="","",'Voluntary Elections'!$D37)</f>
        <v/>
      </c>
      <c r="D382" s="308" t="str">
        <f>IF($B382="","",'Voluntary Elections'!$B37)</f>
        <v/>
      </c>
      <c r="E382" s="309" t="str">
        <f>IF($B382="","",'Voluntary Elections'!$E37)</f>
        <v/>
      </c>
      <c r="F382" s="335" t="str">
        <f>IF($B382="","",'Voluntary Elections'!$G37)</f>
        <v/>
      </c>
      <c r="G382" s="336" t="str">
        <f>IF($B382="","",'Voluntary Elections'!$H37)</f>
        <v/>
      </c>
      <c r="H382" s="336" t="str">
        <f>IF($B382="","",'Voluntary Elections'!$I37)</f>
        <v/>
      </c>
      <c r="I382" s="337" t="str">
        <f>IF($B382="","",IFERROR(INDEX('voluntary life sheet'!$C$3:$M$3,1,MATCH(N(E382),{0,30,35,40,45,50,55,60,65,70,75},1)),0))</f>
        <v/>
      </c>
      <c r="J382" s="338" t="str">
        <f>IF($B382="","",'Voluntary Elections'!$J37)</f>
        <v/>
      </c>
      <c r="K382" s="204" t="str">
        <f>IF($B382="","",IF(AND(OR(F382="",AND(F382&gt;=10000,F382&lt;=MIN(500000,5*'Voluntary Elections'!F37),MOD(F382,10000)=0)),OR(G382="",AND(G382&gt;=5000,G382&lt;=MIN(25000,0.5*F382),MOD(G382,5000)=0)),OR(H382="",OR(H382=1000,H382=10000))),IF(F382&gt;100000,"Valid — Employee amount over GI","Valid"),"Review limits"))</f>
        <v/>
      </c>
      <c r="L382" s="331"/>
      <c r="M382" s="309" t="str">
        <f>IF('Voluntary Elections'!$C87="","",'Voluntary Elections'!$C87)</f>
        <v/>
      </c>
      <c r="N382" s="309" t="str">
        <f>IF('Voluntary Elections'!$D87="","",'Voluntary Elections'!$D87)</f>
        <v/>
      </c>
      <c r="O382" s="308" t="str">
        <f>IF($M382="","",'Voluntary Elections'!$B87)</f>
        <v/>
      </c>
      <c r="P382" s="309" t="str">
        <f>IF($M382="","",'Voluntary Elections'!$E87)</f>
        <v/>
      </c>
      <c r="Q382" s="335" t="str">
        <f>IF($M382="","",'Voluntary Elections'!$G87)</f>
        <v/>
      </c>
      <c r="R382" s="336" t="str">
        <f>IF($M382="","",'Voluntary Elections'!$H87)</f>
        <v/>
      </c>
      <c r="S382" s="339" t="str">
        <f>IF($M382="","",'Voluntary Elections'!$I87)</f>
        <v/>
      </c>
      <c r="T382" s="340" t="str">
        <f>IF($M382="","",IFERROR(INDEX('voluntary life sheet'!$C$3:$M$3,1,MATCH(N(P382),{0,30,35,40,45,50,55,60,65,70,75},1)),0))</f>
        <v/>
      </c>
      <c r="U382" s="341" t="str">
        <f>IF($M382="","",'Voluntary Elections'!$J87)</f>
        <v/>
      </c>
      <c r="V382" s="356" t="str">
        <f>IF($M382="","",IF(AND(OR(Q382="",AND(Q382&gt;=10000,Q382&lt;=MIN(500000,5*'Voluntary Elections'!F87),MOD(Q382,10000)=0)),OR(R382="",AND(R382&gt;=5000,R382&lt;=MIN(25000,0.5*Q382),MOD(R382,5000)=0)),OR(S382="",OR(S382=1000,S382=10000))),IF(Q382&gt;100000,"Valid — Employee amount over GI","Valid"),"Review limits"))</f>
        <v/>
      </c>
    </row>
    <row r="383" spans="2:22" x14ac:dyDescent="0.3">
      <c r="B383" s="361" t="str">
        <f>IF('Voluntary Elections'!$C38="","",'Voluntary Elections'!$C38)</f>
        <v/>
      </c>
      <c r="C383" s="361" t="str">
        <f>IF('Voluntary Elections'!$D38="","",'Voluntary Elections'!$D38)</f>
        <v/>
      </c>
      <c r="D383" s="297" t="str">
        <f>IF($B383="","",'Voluntary Elections'!$B38)</f>
        <v/>
      </c>
      <c r="E383" s="298" t="str">
        <f>IF($B383="","",'Voluntary Elections'!$E38)</f>
        <v/>
      </c>
      <c r="F383" s="327" t="str">
        <f>IF($B383="","",'Voluntary Elections'!$G38)</f>
        <v/>
      </c>
      <c r="G383" s="328" t="str">
        <f>IF($B383="","",'Voluntary Elections'!$H38)</f>
        <v/>
      </c>
      <c r="H383" s="328" t="str">
        <f>IF($B383="","",'Voluntary Elections'!$I38)</f>
        <v/>
      </c>
      <c r="I383" s="329" t="str">
        <f>IF($B383="","",IFERROR(INDEX('voluntary life sheet'!$C$3:$M$3,1,MATCH(N(E383),{0,30,35,40,45,50,55,60,65,70,75},1)),0))</f>
        <v/>
      </c>
      <c r="J383" s="330" t="str">
        <f>IF($B383="","",'Voluntary Elections'!$J38)</f>
        <v/>
      </c>
      <c r="K383" s="204" t="str">
        <f>IF($B383="","",IF(AND(OR(F383="",AND(F383&gt;=10000,F383&lt;=MIN(500000,5*'Voluntary Elections'!F38),MOD(F383,10000)=0)),OR(G383="",AND(G383&gt;=5000,G383&lt;=MIN(25000,0.5*F383),MOD(G383,5000)=0)),OR(H383="",OR(H383=1000,H383=10000))),IF(F383&gt;100000,"Valid — Employee amount over GI","Valid"),"Review limits"))</f>
        <v/>
      </c>
      <c r="L383" s="331"/>
      <c r="M383" s="298" t="str">
        <f>IF('Voluntary Elections'!$C88="","",'Voluntary Elections'!$C88)</f>
        <v/>
      </c>
      <c r="N383" s="298" t="str">
        <f>IF('Voluntary Elections'!$D88="","",'Voluntary Elections'!$D88)</f>
        <v/>
      </c>
      <c r="O383" s="297" t="str">
        <f>IF($M383="","",'Voluntary Elections'!$B88)</f>
        <v/>
      </c>
      <c r="P383" s="298" t="str">
        <f>IF($M383="","",'Voluntary Elections'!$E88)</f>
        <v/>
      </c>
      <c r="Q383" s="327" t="str">
        <f>IF($M383="","",'Voluntary Elections'!$G88)</f>
        <v/>
      </c>
      <c r="R383" s="328" t="str">
        <f>IF($M383="","",'Voluntary Elections'!$H88)</f>
        <v/>
      </c>
      <c r="S383" s="332" t="str">
        <f>IF($M383="","",'Voluntary Elections'!$I88)</f>
        <v/>
      </c>
      <c r="T383" s="333" t="str">
        <f>IF($M383="","",IFERROR(INDEX('voluntary life sheet'!$C$3:$M$3,1,MATCH(N(P383),{0,30,35,40,45,50,55,60,65,70,75},1)),0))</f>
        <v/>
      </c>
      <c r="U383" s="334" t="str">
        <f>IF($M383="","",'Voluntary Elections'!$J88)</f>
        <v/>
      </c>
      <c r="V383" s="356" t="str">
        <f>IF($M383="","",IF(AND(OR(Q383="",AND(Q383&gt;=10000,Q383&lt;=MIN(500000,5*'Voluntary Elections'!F88),MOD(Q383,10000)=0)),OR(R383="",AND(R383&gt;=5000,R383&lt;=MIN(25000,0.5*Q383),MOD(R383,5000)=0)),OR(S383="",OR(S383=1000,S383=10000))),IF(Q383&gt;100000,"Valid — Employee amount over GI","Valid"),"Review limits"))</f>
        <v/>
      </c>
    </row>
    <row r="384" spans="2:22" x14ac:dyDescent="0.3">
      <c r="B384" s="362" t="str">
        <f>IF('Voluntary Elections'!$C39="","",'Voluntary Elections'!$C39)</f>
        <v/>
      </c>
      <c r="C384" s="362" t="str">
        <f>IF('Voluntary Elections'!$D39="","",'Voluntary Elections'!$D39)</f>
        <v/>
      </c>
      <c r="D384" s="308" t="str">
        <f>IF($B384="","",'Voluntary Elections'!$B39)</f>
        <v/>
      </c>
      <c r="E384" s="309" t="str">
        <f>IF($B384="","",'Voluntary Elections'!$E39)</f>
        <v/>
      </c>
      <c r="F384" s="335" t="str">
        <f>IF($B384="","",'Voluntary Elections'!$G39)</f>
        <v/>
      </c>
      <c r="G384" s="336" t="str">
        <f>IF($B384="","",'Voluntary Elections'!$H39)</f>
        <v/>
      </c>
      <c r="H384" s="336" t="str">
        <f>IF($B384="","",'Voluntary Elections'!$I39)</f>
        <v/>
      </c>
      <c r="I384" s="337" t="str">
        <f>IF($B384="","",IFERROR(INDEX('voluntary life sheet'!$C$3:$M$3,1,MATCH(N(E384),{0,30,35,40,45,50,55,60,65,70,75},1)),0))</f>
        <v/>
      </c>
      <c r="J384" s="338" t="str">
        <f>IF($B384="","",'Voluntary Elections'!$J39)</f>
        <v/>
      </c>
      <c r="K384" s="204" t="str">
        <f>IF($B384="","",IF(AND(OR(F384="",AND(F384&gt;=10000,F384&lt;=MIN(500000,5*'Voluntary Elections'!F39),MOD(F384,10000)=0)),OR(G384="",AND(G384&gt;=5000,G384&lt;=MIN(25000,0.5*F384),MOD(G384,5000)=0)),OR(H384="",OR(H384=1000,H384=10000))),IF(F384&gt;100000,"Valid — Employee amount over GI","Valid"),"Review limits"))</f>
        <v/>
      </c>
      <c r="L384" s="331"/>
      <c r="M384" s="309" t="str">
        <f>IF('Voluntary Elections'!$C89="","",'Voluntary Elections'!$C89)</f>
        <v/>
      </c>
      <c r="N384" s="309" t="str">
        <f>IF('Voluntary Elections'!$D89="","",'Voluntary Elections'!$D89)</f>
        <v/>
      </c>
      <c r="O384" s="308" t="str">
        <f>IF($M384="","",'Voluntary Elections'!$B89)</f>
        <v/>
      </c>
      <c r="P384" s="309" t="str">
        <f>IF($M384="","",'Voluntary Elections'!$E89)</f>
        <v/>
      </c>
      <c r="Q384" s="335" t="str">
        <f>IF($M384="","",'Voluntary Elections'!$G89)</f>
        <v/>
      </c>
      <c r="R384" s="336" t="str">
        <f>IF($M384="","",'Voluntary Elections'!$H89)</f>
        <v/>
      </c>
      <c r="S384" s="339" t="str">
        <f>IF($M384="","",'Voluntary Elections'!$I89)</f>
        <v/>
      </c>
      <c r="T384" s="340" t="str">
        <f>IF($M384="","",IFERROR(INDEX('voluntary life sheet'!$C$3:$M$3,1,MATCH(N(P384),{0,30,35,40,45,50,55,60,65,70,75},1)),0))</f>
        <v/>
      </c>
      <c r="U384" s="341" t="str">
        <f>IF($M384="","",'Voluntary Elections'!$J89)</f>
        <v/>
      </c>
      <c r="V384" s="356" t="str">
        <f>IF($M384="","",IF(AND(OR(Q384="",AND(Q384&gt;=10000,Q384&lt;=MIN(500000,5*'Voluntary Elections'!F89),MOD(Q384,10000)=0)),OR(R384="",AND(R384&gt;=5000,R384&lt;=MIN(25000,0.5*Q384),MOD(R384,5000)=0)),OR(S384="",OR(S384=1000,S384=10000))),IF(Q384&gt;100000,"Valid — Employee amount over GI","Valid"),"Review limits"))</f>
        <v/>
      </c>
    </row>
    <row r="385" spans="2:22" x14ac:dyDescent="0.3">
      <c r="B385" s="361" t="str">
        <f>IF('Voluntary Elections'!$C40="","",'Voluntary Elections'!$C40)</f>
        <v/>
      </c>
      <c r="C385" s="361" t="str">
        <f>IF('Voluntary Elections'!$D40="","",'Voluntary Elections'!$D40)</f>
        <v/>
      </c>
      <c r="D385" s="297" t="str">
        <f>IF($B385="","",'Voluntary Elections'!$B40)</f>
        <v/>
      </c>
      <c r="E385" s="298" t="str">
        <f>IF($B385="","",'Voluntary Elections'!$E40)</f>
        <v/>
      </c>
      <c r="F385" s="327" t="str">
        <f>IF($B385="","",'Voluntary Elections'!$G40)</f>
        <v/>
      </c>
      <c r="G385" s="328" t="str">
        <f>IF($B385="","",'Voluntary Elections'!$H40)</f>
        <v/>
      </c>
      <c r="H385" s="328" t="str">
        <f>IF($B385="","",'Voluntary Elections'!$I40)</f>
        <v/>
      </c>
      <c r="I385" s="329" t="str">
        <f>IF($B385="","",IFERROR(INDEX('voluntary life sheet'!$C$3:$M$3,1,MATCH(N(E385),{0,30,35,40,45,50,55,60,65,70,75},1)),0))</f>
        <v/>
      </c>
      <c r="J385" s="330" t="str">
        <f>IF($B385="","",'Voluntary Elections'!$J40)</f>
        <v/>
      </c>
      <c r="K385" s="204" t="str">
        <f>IF($B385="","",IF(AND(OR(F385="",AND(F385&gt;=10000,F385&lt;=MIN(500000,5*'Voluntary Elections'!F40),MOD(F385,10000)=0)),OR(G385="",AND(G385&gt;=5000,G385&lt;=MIN(25000,0.5*F385),MOD(G385,5000)=0)),OR(H385="",OR(H385=1000,H385=10000))),IF(F385&gt;100000,"Valid — Employee amount over GI","Valid"),"Review limits"))</f>
        <v/>
      </c>
      <c r="L385" s="331"/>
      <c r="M385" s="298" t="str">
        <f>IF('Voluntary Elections'!$C90="","",'Voluntary Elections'!$C90)</f>
        <v/>
      </c>
      <c r="N385" s="298" t="str">
        <f>IF('Voluntary Elections'!$D90="","",'Voluntary Elections'!$D90)</f>
        <v/>
      </c>
      <c r="O385" s="297" t="str">
        <f>IF($M385="","",'Voluntary Elections'!$B90)</f>
        <v/>
      </c>
      <c r="P385" s="298" t="str">
        <f>IF($M385="","",'Voluntary Elections'!$E90)</f>
        <v/>
      </c>
      <c r="Q385" s="327" t="str">
        <f>IF($M385="","",'Voluntary Elections'!$G90)</f>
        <v/>
      </c>
      <c r="R385" s="328" t="str">
        <f>IF($M385="","",'Voluntary Elections'!$H90)</f>
        <v/>
      </c>
      <c r="S385" s="332" t="str">
        <f>IF($M385="","",'Voluntary Elections'!$I90)</f>
        <v/>
      </c>
      <c r="T385" s="333" t="str">
        <f>IF($M385="","",IFERROR(INDEX('voluntary life sheet'!$C$3:$M$3,1,MATCH(N(P385),{0,30,35,40,45,50,55,60,65,70,75},1)),0))</f>
        <v/>
      </c>
      <c r="U385" s="334" t="str">
        <f>IF($M385="","",'Voluntary Elections'!$J90)</f>
        <v/>
      </c>
      <c r="V385" s="356" t="str">
        <f>IF($M385="","",IF(AND(OR(Q385="",AND(Q385&gt;=10000,Q385&lt;=MIN(500000,5*'Voluntary Elections'!F90),MOD(Q385,10000)=0)),OR(R385="",AND(R385&gt;=5000,R385&lt;=MIN(25000,0.5*Q385),MOD(R385,5000)=0)),OR(S385="",OR(S385=1000,S385=10000))),IF(Q385&gt;100000,"Valid — Employee amount over GI","Valid"),"Review limits"))</f>
        <v/>
      </c>
    </row>
    <row r="386" spans="2:22" x14ac:dyDescent="0.3">
      <c r="B386" s="362" t="str">
        <f>IF('Voluntary Elections'!$C41="","",'Voluntary Elections'!$C41)</f>
        <v/>
      </c>
      <c r="C386" s="362" t="str">
        <f>IF('Voluntary Elections'!$D41="","",'Voluntary Elections'!$D41)</f>
        <v/>
      </c>
      <c r="D386" s="308" t="str">
        <f>IF($B386="","",'Voluntary Elections'!$B41)</f>
        <v/>
      </c>
      <c r="E386" s="309" t="str">
        <f>IF($B386="","",'Voluntary Elections'!$E41)</f>
        <v/>
      </c>
      <c r="F386" s="335" t="str">
        <f>IF($B386="","",'Voluntary Elections'!$G41)</f>
        <v/>
      </c>
      <c r="G386" s="336" t="str">
        <f>IF($B386="","",'Voluntary Elections'!$H41)</f>
        <v/>
      </c>
      <c r="H386" s="336" t="str">
        <f>IF($B386="","",'Voluntary Elections'!$I41)</f>
        <v/>
      </c>
      <c r="I386" s="337" t="str">
        <f>IF($B386="","",IFERROR(INDEX('voluntary life sheet'!$C$3:$M$3,1,MATCH(N(E386),{0,30,35,40,45,50,55,60,65,70,75},1)),0))</f>
        <v/>
      </c>
      <c r="J386" s="338" t="str">
        <f>IF($B386="","",'Voluntary Elections'!$J41)</f>
        <v/>
      </c>
      <c r="K386" s="204" t="str">
        <f>IF($B386="","",IF(AND(OR(F386="",AND(F386&gt;=10000,F386&lt;=MIN(500000,5*'Voluntary Elections'!F41),MOD(F386,10000)=0)),OR(G386="",AND(G386&gt;=5000,G386&lt;=MIN(25000,0.5*F386),MOD(G386,5000)=0)),OR(H386="",OR(H386=1000,H386=10000))),IF(F386&gt;100000,"Valid — Employee amount over GI","Valid"),"Review limits"))</f>
        <v/>
      </c>
      <c r="L386" s="331"/>
      <c r="M386" s="309" t="str">
        <f>IF('Voluntary Elections'!$C91="","",'Voluntary Elections'!$C91)</f>
        <v/>
      </c>
      <c r="N386" s="309" t="str">
        <f>IF('Voluntary Elections'!$D91="","",'Voluntary Elections'!$D91)</f>
        <v/>
      </c>
      <c r="O386" s="308" t="str">
        <f>IF($M386="","",'Voluntary Elections'!$B91)</f>
        <v/>
      </c>
      <c r="P386" s="309" t="str">
        <f>IF($M386="","",'Voluntary Elections'!$E91)</f>
        <v/>
      </c>
      <c r="Q386" s="335" t="str">
        <f>IF($M386="","",'Voluntary Elections'!$G91)</f>
        <v/>
      </c>
      <c r="R386" s="336" t="str">
        <f>IF($M386="","",'Voluntary Elections'!$H91)</f>
        <v/>
      </c>
      <c r="S386" s="339" t="str">
        <f>IF($M386="","",'Voluntary Elections'!$I91)</f>
        <v/>
      </c>
      <c r="T386" s="340" t="str">
        <f>IF($M386="","",IFERROR(INDEX('voluntary life sheet'!$C$3:$M$3,1,MATCH(N(P386),{0,30,35,40,45,50,55,60,65,70,75},1)),0))</f>
        <v/>
      </c>
      <c r="U386" s="341" t="str">
        <f>IF($M386="","",'Voluntary Elections'!$J91)</f>
        <v/>
      </c>
      <c r="V386" s="356" t="str">
        <f>IF($M386="","",IF(AND(OR(Q386="",AND(Q386&gt;=10000,Q386&lt;=MIN(500000,5*'Voluntary Elections'!F91),MOD(Q386,10000)=0)),OR(R386="",AND(R386&gt;=5000,R386&lt;=MIN(25000,0.5*Q386),MOD(R386,5000)=0)),OR(S386="",OR(S386=1000,S386=10000))),IF(Q386&gt;100000,"Valid — Employee amount over GI","Valid"),"Review limits"))</f>
        <v/>
      </c>
    </row>
    <row r="387" spans="2:22" x14ac:dyDescent="0.3">
      <c r="B387" s="361" t="str">
        <f>IF('Voluntary Elections'!$C42="","",'Voluntary Elections'!$C42)</f>
        <v/>
      </c>
      <c r="C387" s="361" t="str">
        <f>IF('Voluntary Elections'!$D42="","",'Voluntary Elections'!$D42)</f>
        <v/>
      </c>
      <c r="D387" s="297" t="str">
        <f>IF($B387="","",'Voluntary Elections'!$B42)</f>
        <v/>
      </c>
      <c r="E387" s="298" t="str">
        <f>IF($B387="","",'Voluntary Elections'!$E42)</f>
        <v/>
      </c>
      <c r="F387" s="327" t="str">
        <f>IF($B387="","",'Voluntary Elections'!$G42)</f>
        <v/>
      </c>
      <c r="G387" s="328" t="str">
        <f>IF($B387="","",'Voluntary Elections'!$H42)</f>
        <v/>
      </c>
      <c r="H387" s="328" t="str">
        <f>IF($B387="","",'Voluntary Elections'!$I42)</f>
        <v/>
      </c>
      <c r="I387" s="329" t="str">
        <f>IF($B387="","",IFERROR(INDEX('voluntary life sheet'!$C$3:$M$3,1,MATCH(N(E387),{0,30,35,40,45,50,55,60,65,70,75},1)),0))</f>
        <v/>
      </c>
      <c r="J387" s="330" t="str">
        <f>IF($B387="","",'Voluntary Elections'!$J42)</f>
        <v/>
      </c>
      <c r="K387" s="204" t="str">
        <f>IF($B387="","",IF(AND(OR(F387="",AND(F387&gt;=10000,F387&lt;=MIN(500000,5*'Voluntary Elections'!F42),MOD(F387,10000)=0)),OR(G387="",AND(G387&gt;=5000,G387&lt;=MIN(25000,0.5*F387),MOD(G387,5000)=0)),OR(H387="",OR(H387=1000,H387=10000))),IF(F387&gt;100000,"Valid — Employee amount over GI","Valid"),"Review limits"))</f>
        <v/>
      </c>
      <c r="L387" s="331"/>
      <c r="M387" s="298" t="str">
        <f>IF('Voluntary Elections'!$C92="","",'Voluntary Elections'!$C92)</f>
        <v/>
      </c>
      <c r="N387" s="298" t="str">
        <f>IF('Voluntary Elections'!$D92="","",'Voluntary Elections'!$D92)</f>
        <v/>
      </c>
      <c r="O387" s="297" t="str">
        <f>IF($M387="","",'Voluntary Elections'!$B92)</f>
        <v/>
      </c>
      <c r="P387" s="298" t="str">
        <f>IF($M387="","",'Voluntary Elections'!$E92)</f>
        <v/>
      </c>
      <c r="Q387" s="327" t="str">
        <f>IF($M387="","",'Voluntary Elections'!$G92)</f>
        <v/>
      </c>
      <c r="R387" s="328" t="str">
        <f>IF($M387="","",'Voluntary Elections'!$H92)</f>
        <v/>
      </c>
      <c r="S387" s="332" t="str">
        <f>IF($M387="","",'Voluntary Elections'!$I92)</f>
        <v/>
      </c>
      <c r="T387" s="333" t="str">
        <f>IF($M387="","",IFERROR(INDEX('voluntary life sheet'!$C$3:$M$3,1,MATCH(N(P387),{0,30,35,40,45,50,55,60,65,70,75},1)),0))</f>
        <v/>
      </c>
      <c r="U387" s="334" t="str">
        <f>IF($M387="","",'Voluntary Elections'!$J92)</f>
        <v/>
      </c>
      <c r="V387" s="356" t="str">
        <f>IF($M387="","",IF(AND(OR(Q387="",AND(Q387&gt;=10000,Q387&lt;=MIN(500000,5*'Voluntary Elections'!F92),MOD(Q387,10000)=0)),OR(R387="",AND(R387&gt;=5000,R387&lt;=MIN(25000,0.5*Q387),MOD(R387,5000)=0)),OR(S387="",OR(S387=1000,S387=10000))),IF(Q387&gt;100000,"Valid — Employee amount over GI","Valid"),"Review limits"))</f>
        <v/>
      </c>
    </row>
    <row r="388" spans="2:22" x14ac:dyDescent="0.3">
      <c r="B388" s="362" t="str">
        <f>IF('Voluntary Elections'!$C43="","",'Voluntary Elections'!$C43)</f>
        <v/>
      </c>
      <c r="C388" s="362" t="str">
        <f>IF('Voluntary Elections'!$D43="","",'Voluntary Elections'!$D43)</f>
        <v/>
      </c>
      <c r="D388" s="308" t="str">
        <f>IF($B388="","",'Voluntary Elections'!$B43)</f>
        <v/>
      </c>
      <c r="E388" s="309" t="str">
        <f>IF($B388="","",'Voluntary Elections'!$E43)</f>
        <v/>
      </c>
      <c r="F388" s="335" t="str">
        <f>IF($B388="","",'Voluntary Elections'!$G43)</f>
        <v/>
      </c>
      <c r="G388" s="336" t="str">
        <f>IF($B388="","",'Voluntary Elections'!$H43)</f>
        <v/>
      </c>
      <c r="H388" s="336" t="str">
        <f>IF($B388="","",'Voluntary Elections'!$I43)</f>
        <v/>
      </c>
      <c r="I388" s="337" t="str">
        <f>IF($B388="","",IFERROR(INDEX('voluntary life sheet'!$C$3:$M$3,1,MATCH(N(E388),{0,30,35,40,45,50,55,60,65,70,75},1)),0))</f>
        <v/>
      </c>
      <c r="J388" s="338" t="str">
        <f>IF($B388="","",'Voluntary Elections'!$J43)</f>
        <v/>
      </c>
      <c r="K388" s="204" t="str">
        <f>IF($B388="","",IF(AND(OR(F388="",AND(F388&gt;=10000,F388&lt;=MIN(500000,5*'Voluntary Elections'!F43),MOD(F388,10000)=0)),OR(G388="",AND(G388&gt;=5000,G388&lt;=MIN(25000,0.5*F388),MOD(G388,5000)=0)),OR(H388="",OR(H388=1000,H388=10000))),IF(F388&gt;100000,"Valid — Employee amount over GI","Valid"),"Review limits"))</f>
        <v/>
      </c>
      <c r="L388" s="331"/>
      <c r="M388" s="309" t="str">
        <f>IF('Voluntary Elections'!$C93="","",'Voluntary Elections'!$C93)</f>
        <v/>
      </c>
      <c r="N388" s="309" t="str">
        <f>IF('Voluntary Elections'!$D93="","",'Voluntary Elections'!$D93)</f>
        <v/>
      </c>
      <c r="O388" s="308" t="str">
        <f>IF($M388="","",'Voluntary Elections'!$B93)</f>
        <v/>
      </c>
      <c r="P388" s="309" t="str">
        <f>IF($M388="","",'Voluntary Elections'!$E93)</f>
        <v/>
      </c>
      <c r="Q388" s="335" t="str">
        <f>IF($M388="","",'Voluntary Elections'!$G93)</f>
        <v/>
      </c>
      <c r="R388" s="336" t="str">
        <f>IF($M388="","",'Voluntary Elections'!$H93)</f>
        <v/>
      </c>
      <c r="S388" s="339" t="str">
        <f>IF($M388="","",'Voluntary Elections'!$I93)</f>
        <v/>
      </c>
      <c r="T388" s="340" t="str">
        <f>IF($M388="","",IFERROR(INDEX('voluntary life sheet'!$C$3:$M$3,1,MATCH(N(P388),{0,30,35,40,45,50,55,60,65,70,75},1)),0))</f>
        <v/>
      </c>
      <c r="U388" s="341" t="str">
        <f>IF($M388="","",'Voluntary Elections'!$J93)</f>
        <v/>
      </c>
      <c r="V388" s="356" t="str">
        <f>IF($M388="","",IF(AND(OR(Q388="",AND(Q388&gt;=10000,Q388&lt;=MIN(500000,5*'Voluntary Elections'!F93),MOD(Q388,10000)=0)),OR(R388="",AND(R388&gt;=5000,R388&lt;=MIN(25000,0.5*Q388),MOD(R388,5000)=0)),OR(S388="",OR(S388=1000,S388=10000))),IF(Q388&gt;100000,"Valid — Employee amount over GI","Valid"),"Review limits"))</f>
        <v/>
      </c>
    </row>
    <row r="389" spans="2:22" x14ac:dyDescent="0.3">
      <c r="B389" s="361" t="str">
        <f>IF('Voluntary Elections'!$C44="","",'Voluntary Elections'!$C44)</f>
        <v/>
      </c>
      <c r="C389" s="361" t="str">
        <f>IF('Voluntary Elections'!$D44="","",'Voluntary Elections'!$D44)</f>
        <v/>
      </c>
      <c r="D389" s="297" t="str">
        <f>IF($B389="","",'Voluntary Elections'!$B44)</f>
        <v/>
      </c>
      <c r="E389" s="298" t="str">
        <f>IF($B389="","",'Voluntary Elections'!$E44)</f>
        <v/>
      </c>
      <c r="F389" s="327" t="str">
        <f>IF($B389="","",'Voluntary Elections'!$G44)</f>
        <v/>
      </c>
      <c r="G389" s="328" t="str">
        <f>IF($B389="","",'Voluntary Elections'!$H44)</f>
        <v/>
      </c>
      <c r="H389" s="328" t="str">
        <f>IF($B389="","",'Voluntary Elections'!$I44)</f>
        <v/>
      </c>
      <c r="I389" s="329" t="str">
        <f>IF($B389="","",IFERROR(INDEX('voluntary life sheet'!$C$3:$M$3,1,MATCH(N(E389),{0,30,35,40,45,50,55,60,65,70,75},1)),0))</f>
        <v/>
      </c>
      <c r="J389" s="330" t="str">
        <f>IF($B389="","",'Voluntary Elections'!$J44)</f>
        <v/>
      </c>
      <c r="K389" s="204" t="str">
        <f>IF($B389="","",IF(AND(OR(F389="",AND(F389&gt;=10000,F389&lt;=MIN(500000,5*'Voluntary Elections'!F44),MOD(F389,10000)=0)),OR(G389="",AND(G389&gt;=5000,G389&lt;=MIN(25000,0.5*F389),MOD(G389,5000)=0)),OR(H389="",OR(H389=1000,H389=10000))),IF(F389&gt;100000,"Valid — Employee amount over GI","Valid"),"Review limits"))</f>
        <v/>
      </c>
      <c r="L389" s="331"/>
      <c r="M389" s="298" t="str">
        <f>IF('Voluntary Elections'!$C94="","",'Voluntary Elections'!$C94)</f>
        <v/>
      </c>
      <c r="N389" s="298" t="str">
        <f>IF('Voluntary Elections'!$D94="","",'Voluntary Elections'!$D94)</f>
        <v/>
      </c>
      <c r="O389" s="297" t="str">
        <f>IF($M389="","",'Voluntary Elections'!$B94)</f>
        <v/>
      </c>
      <c r="P389" s="298" t="str">
        <f>IF($M389="","",'Voluntary Elections'!$E94)</f>
        <v/>
      </c>
      <c r="Q389" s="327" t="str">
        <f>IF($M389="","",'Voluntary Elections'!$G94)</f>
        <v/>
      </c>
      <c r="R389" s="328" t="str">
        <f>IF($M389="","",'Voluntary Elections'!$H94)</f>
        <v/>
      </c>
      <c r="S389" s="332" t="str">
        <f>IF($M389="","",'Voluntary Elections'!$I94)</f>
        <v/>
      </c>
      <c r="T389" s="333" t="str">
        <f>IF($M389="","",IFERROR(INDEX('voluntary life sheet'!$C$3:$M$3,1,MATCH(N(P389),{0,30,35,40,45,50,55,60,65,70,75},1)),0))</f>
        <v/>
      </c>
      <c r="U389" s="334" t="str">
        <f>IF($M389="","",'Voluntary Elections'!$J94)</f>
        <v/>
      </c>
      <c r="V389" s="356" t="str">
        <f>IF($M389="","",IF(AND(OR(Q389="",AND(Q389&gt;=10000,Q389&lt;=MIN(500000,5*'Voluntary Elections'!F94),MOD(Q389,10000)=0)),OR(R389="",AND(R389&gt;=5000,R389&lt;=MIN(25000,0.5*Q389),MOD(R389,5000)=0)),OR(S389="",OR(S389=1000,S389=10000))),IF(Q389&gt;100000,"Valid — Employee amount over GI","Valid"),"Review limits"))</f>
        <v/>
      </c>
    </row>
    <row r="390" spans="2:22" x14ac:dyDescent="0.3">
      <c r="B390" s="362" t="str">
        <f>IF('Voluntary Elections'!$C45="","",'Voluntary Elections'!$C45)</f>
        <v/>
      </c>
      <c r="C390" s="362" t="str">
        <f>IF('Voluntary Elections'!$D45="","",'Voluntary Elections'!$D45)</f>
        <v/>
      </c>
      <c r="D390" s="308" t="str">
        <f>IF($B390="","",'Voluntary Elections'!$B45)</f>
        <v/>
      </c>
      <c r="E390" s="309" t="str">
        <f>IF($B390="","",'Voluntary Elections'!$E45)</f>
        <v/>
      </c>
      <c r="F390" s="335" t="str">
        <f>IF($B390="","",'Voluntary Elections'!$G45)</f>
        <v/>
      </c>
      <c r="G390" s="336" t="str">
        <f>IF($B390="","",'Voluntary Elections'!$H45)</f>
        <v/>
      </c>
      <c r="H390" s="336" t="str">
        <f>IF($B390="","",'Voluntary Elections'!$I45)</f>
        <v/>
      </c>
      <c r="I390" s="337" t="str">
        <f>IF($B390="","",IFERROR(INDEX('voluntary life sheet'!$C$3:$M$3,1,MATCH(N(E390),{0,30,35,40,45,50,55,60,65,70,75},1)),0))</f>
        <v/>
      </c>
      <c r="J390" s="338" t="str">
        <f>IF($B390="","",'Voluntary Elections'!$J45)</f>
        <v/>
      </c>
      <c r="K390" s="204" t="str">
        <f>IF($B390="","",IF(AND(OR(F390="",AND(F390&gt;=10000,F390&lt;=MIN(500000,5*'Voluntary Elections'!F45),MOD(F390,10000)=0)),OR(G390="",AND(G390&gt;=5000,G390&lt;=MIN(25000,0.5*F390),MOD(G390,5000)=0)),OR(H390="",OR(H390=1000,H390=10000))),IF(F390&gt;100000,"Valid — Employee amount over GI","Valid"),"Review limits"))</f>
        <v/>
      </c>
      <c r="L390" s="331"/>
      <c r="M390" s="309" t="str">
        <f>IF('Voluntary Elections'!$C95="","",'Voluntary Elections'!$C95)</f>
        <v/>
      </c>
      <c r="N390" s="309" t="str">
        <f>IF('Voluntary Elections'!$D95="","",'Voluntary Elections'!$D95)</f>
        <v/>
      </c>
      <c r="O390" s="308" t="str">
        <f>IF($M390="","",'Voluntary Elections'!$B95)</f>
        <v/>
      </c>
      <c r="P390" s="309" t="str">
        <f>IF($M390="","",'Voluntary Elections'!$E95)</f>
        <v/>
      </c>
      <c r="Q390" s="335" t="str">
        <f>IF($M390="","",'Voluntary Elections'!$G95)</f>
        <v/>
      </c>
      <c r="R390" s="336" t="str">
        <f>IF($M390="","",'Voluntary Elections'!$H95)</f>
        <v/>
      </c>
      <c r="S390" s="339" t="str">
        <f>IF($M390="","",'Voluntary Elections'!$I95)</f>
        <v/>
      </c>
      <c r="T390" s="340" t="str">
        <f>IF($M390="","",IFERROR(INDEX('voluntary life sheet'!$C$3:$M$3,1,MATCH(N(P390),{0,30,35,40,45,50,55,60,65,70,75},1)),0))</f>
        <v/>
      </c>
      <c r="U390" s="341" t="str">
        <f>IF($M390="","",'Voluntary Elections'!$J95)</f>
        <v/>
      </c>
      <c r="V390" s="356" t="str">
        <f>IF($M390="","",IF(AND(OR(Q390="",AND(Q390&gt;=10000,Q390&lt;=MIN(500000,5*'Voluntary Elections'!F95),MOD(Q390,10000)=0)),OR(R390="",AND(R390&gt;=5000,R390&lt;=MIN(25000,0.5*Q390),MOD(R390,5000)=0)),OR(S390="",OR(S390=1000,S390=10000))),IF(Q390&gt;100000,"Valid — Employee amount over GI","Valid"),"Review limits"))</f>
        <v/>
      </c>
    </row>
    <row r="391" spans="2:22" x14ac:dyDescent="0.3">
      <c r="B391" s="361" t="str">
        <f>IF('Voluntary Elections'!$C46="","",'Voluntary Elections'!$C46)</f>
        <v/>
      </c>
      <c r="C391" s="361" t="str">
        <f>IF('Voluntary Elections'!$D46="","",'Voluntary Elections'!$D46)</f>
        <v/>
      </c>
      <c r="D391" s="297" t="str">
        <f>IF($B391="","",'Voluntary Elections'!$B46)</f>
        <v/>
      </c>
      <c r="E391" s="298" t="str">
        <f>IF($B391="","",'Voluntary Elections'!$E46)</f>
        <v/>
      </c>
      <c r="F391" s="327" t="str">
        <f>IF($B391="","",'Voluntary Elections'!$G46)</f>
        <v/>
      </c>
      <c r="G391" s="328" t="str">
        <f>IF($B391="","",'Voluntary Elections'!$H46)</f>
        <v/>
      </c>
      <c r="H391" s="328" t="str">
        <f>IF($B391="","",'Voluntary Elections'!$I46)</f>
        <v/>
      </c>
      <c r="I391" s="329" t="str">
        <f>IF($B391="","",IFERROR(INDEX('voluntary life sheet'!$C$3:$M$3,1,MATCH(N(E391),{0,30,35,40,45,50,55,60,65,70,75},1)),0))</f>
        <v/>
      </c>
      <c r="J391" s="330" t="str">
        <f>IF($B391="","",'Voluntary Elections'!$J46)</f>
        <v/>
      </c>
      <c r="K391" s="204" t="str">
        <f>IF($B391="","",IF(AND(OR(F391="",AND(F391&gt;=10000,F391&lt;=MIN(500000,5*'Voluntary Elections'!F46),MOD(F391,10000)=0)),OR(G391="",AND(G391&gt;=5000,G391&lt;=MIN(25000,0.5*F391),MOD(G391,5000)=0)),OR(H391="",OR(H391=1000,H391=10000))),IF(F391&gt;100000,"Valid — Employee amount over GI","Valid"),"Review limits"))</f>
        <v/>
      </c>
      <c r="L391" s="331"/>
      <c r="M391" s="298" t="str">
        <f>IF('Voluntary Elections'!$C96="","",'Voluntary Elections'!$C96)</f>
        <v/>
      </c>
      <c r="N391" s="298" t="str">
        <f>IF('Voluntary Elections'!$D96="","",'Voluntary Elections'!$D96)</f>
        <v/>
      </c>
      <c r="O391" s="297" t="str">
        <f>IF($M391="","",'Voluntary Elections'!$B96)</f>
        <v/>
      </c>
      <c r="P391" s="298" t="str">
        <f>IF($M391="","",'Voluntary Elections'!$E96)</f>
        <v/>
      </c>
      <c r="Q391" s="327" t="str">
        <f>IF($M391="","",'Voluntary Elections'!$G96)</f>
        <v/>
      </c>
      <c r="R391" s="328" t="str">
        <f>IF($M391="","",'Voluntary Elections'!$H96)</f>
        <v/>
      </c>
      <c r="S391" s="332" t="str">
        <f>IF($M391="","",'Voluntary Elections'!$I96)</f>
        <v/>
      </c>
      <c r="T391" s="333" t="str">
        <f>IF($M391="","",IFERROR(INDEX('voluntary life sheet'!$C$3:$M$3,1,MATCH(N(P391),{0,30,35,40,45,50,55,60,65,70,75},1)),0))</f>
        <v/>
      </c>
      <c r="U391" s="334" t="str">
        <f>IF($M391="","",'Voluntary Elections'!$J96)</f>
        <v/>
      </c>
      <c r="V391" s="356" t="str">
        <f>IF($M391="","",IF(AND(OR(Q391="",AND(Q391&gt;=10000,Q391&lt;=MIN(500000,5*'Voluntary Elections'!F96),MOD(Q391,10000)=0)),OR(R391="",AND(R391&gt;=5000,R391&lt;=MIN(25000,0.5*Q391),MOD(R391,5000)=0)),OR(S391="",OR(S391=1000,S391=10000))),IF(Q391&gt;100000,"Valid — Employee amount over GI","Valid"),"Review limits"))</f>
        <v/>
      </c>
    </row>
    <row r="392" spans="2:22" x14ac:dyDescent="0.3">
      <c r="B392" s="362" t="str">
        <f>IF('Voluntary Elections'!$C47="","",'Voluntary Elections'!$C47)</f>
        <v/>
      </c>
      <c r="C392" s="362" t="str">
        <f>IF('Voluntary Elections'!$D47="","",'Voluntary Elections'!$D47)</f>
        <v/>
      </c>
      <c r="D392" s="308" t="str">
        <f>IF($B392="","",'Voluntary Elections'!$B47)</f>
        <v/>
      </c>
      <c r="E392" s="309" t="str">
        <f>IF($B392="","",'Voluntary Elections'!$E47)</f>
        <v/>
      </c>
      <c r="F392" s="335" t="str">
        <f>IF($B392="","",'Voluntary Elections'!$G47)</f>
        <v/>
      </c>
      <c r="G392" s="336" t="str">
        <f>IF($B392="","",'Voluntary Elections'!$H47)</f>
        <v/>
      </c>
      <c r="H392" s="336" t="str">
        <f>IF($B392="","",'Voluntary Elections'!$I47)</f>
        <v/>
      </c>
      <c r="I392" s="337" t="str">
        <f>IF($B392="","",IFERROR(INDEX('voluntary life sheet'!$C$3:$M$3,1,MATCH(N(E392),{0,30,35,40,45,50,55,60,65,70,75},1)),0))</f>
        <v/>
      </c>
      <c r="J392" s="338" t="str">
        <f>IF($B392="","",'Voluntary Elections'!$J47)</f>
        <v/>
      </c>
      <c r="K392" s="204" t="str">
        <f>IF($B392="","",IF(AND(OR(F392="",AND(F392&gt;=10000,F392&lt;=MIN(500000,5*'Voluntary Elections'!F47),MOD(F392,10000)=0)),OR(G392="",AND(G392&gt;=5000,G392&lt;=MIN(25000,0.5*F392),MOD(G392,5000)=0)),OR(H392="",OR(H392=1000,H392=10000))),IF(F392&gt;100000,"Valid — Employee amount over GI","Valid"),"Review limits"))</f>
        <v/>
      </c>
      <c r="L392" s="331"/>
      <c r="M392" s="309" t="str">
        <f>IF('Voluntary Elections'!$C97="","",'Voluntary Elections'!$C97)</f>
        <v/>
      </c>
      <c r="N392" s="309" t="str">
        <f>IF('Voluntary Elections'!$D97="","",'Voluntary Elections'!$D97)</f>
        <v/>
      </c>
      <c r="O392" s="308" t="str">
        <f>IF($M392="","",'Voluntary Elections'!$B97)</f>
        <v/>
      </c>
      <c r="P392" s="309" t="str">
        <f>IF($M392="","",'Voluntary Elections'!$E97)</f>
        <v/>
      </c>
      <c r="Q392" s="335" t="str">
        <f>IF($M392="","",'Voluntary Elections'!$G97)</f>
        <v/>
      </c>
      <c r="R392" s="336" t="str">
        <f>IF($M392="","",'Voluntary Elections'!$H97)</f>
        <v/>
      </c>
      <c r="S392" s="339" t="str">
        <f>IF($M392="","",'Voluntary Elections'!$I97)</f>
        <v/>
      </c>
      <c r="T392" s="340" t="str">
        <f>IF($M392="","",IFERROR(INDEX('voluntary life sheet'!$C$3:$M$3,1,MATCH(N(P392),{0,30,35,40,45,50,55,60,65,70,75},1)),0))</f>
        <v/>
      </c>
      <c r="U392" s="341" t="str">
        <f>IF($M392="","",'Voluntary Elections'!$J97)</f>
        <v/>
      </c>
      <c r="V392" s="356" t="str">
        <f>IF($M392="","",IF(AND(OR(Q392="",AND(Q392&gt;=10000,Q392&lt;=MIN(500000,5*'Voluntary Elections'!F97),MOD(Q392,10000)=0)),OR(R392="",AND(R392&gt;=5000,R392&lt;=MIN(25000,0.5*Q392),MOD(R392,5000)=0)),OR(S392="",OR(S392=1000,S392=10000))),IF(Q392&gt;100000,"Valid — Employee amount over GI","Valid"),"Review limits"))</f>
        <v/>
      </c>
    </row>
    <row r="393" spans="2:22" x14ac:dyDescent="0.3">
      <c r="B393" s="361" t="str">
        <f>IF('Voluntary Elections'!$C48="","",'Voluntary Elections'!$C48)</f>
        <v/>
      </c>
      <c r="C393" s="361" t="str">
        <f>IF('Voluntary Elections'!$D48="","",'Voluntary Elections'!$D48)</f>
        <v/>
      </c>
      <c r="D393" s="297" t="str">
        <f>IF($B393="","",'Voluntary Elections'!$B48)</f>
        <v/>
      </c>
      <c r="E393" s="298" t="str">
        <f>IF($B393="","",'Voluntary Elections'!$E48)</f>
        <v/>
      </c>
      <c r="F393" s="327" t="str">
        <f>IF($B393="","",'Voluntary Elections'!$G48)</f>
        <v/>
      </c>
      <c r="G393" s="328" t="str">
        <f>IF($B393="","",'Voluntary Elections'!$H48)</f>
        <v/>
      </c>
      <c r="H393" s="328" t="str">
        <f>IF($B393="","",'Voluntary Elections'!$I48)</f>
        <v/>
      </c>
      <c r="I393" s="329" t="str">
        <f>IF($B393="","",IFERROR(INDEX('voluntary life sheet'!$C$3:$M$3,1,MATCH(N(E393),{0,30,35,40,45,50,55,60,65,70,75},1)),0))</f>
        <v/>
      </c>
      <c r="J393" s="330" t="str">
        <f>IF($B393="","",'Voluntary Elections'!$J48)</f>
        <v/>
      </c>
      <c r="K393" s="204" t="str">
        <f>IF($B393="","",IF(AND(OR(F393="",AND(F393&gt;=10000,F393&lt;=MIN(500000,5*'Voluntary Elections'!F48),MOD(F393,10000)=0)),OR(G393="",AND(G393&gt;=5000,G393&lt;=MIN(25000,0.5*F393),MOD(G393,5000)=0)),OR(H393="",OR(H393=1000,H393=10000))),IF(F393&gt;100000,"Valid — Employee amount over GI","Valid"),"Review limits"))</f>
        <v/>
      </c>
      <c r="L393" s="331"/>
      <c r="M393" s="298" t="str">
        <f>IF('Voluntary Elections'!$C98="","",'Voluntary Elections'!$C98)</f>
        <v/>
      </c>
      <c r="N393" s="298" t="str">
        <f>IF('Voluntary Elections'!$D98="","",'Voluntary Elections'!$D98)</f>
        <v/>
      </c>
      <c r="O393" s="297" t="str">
        <f>IF($M393="","",'Voluntary Elections'!$B98)</f>
        <v/>
      </c>
      <c r="P393" s="298" t="str">
        <f>IF($M393="","",'Voluntary Elections'!$E98)</f>
        <v/>
      </c>
      <c r="Q393" s="327" t="str">
        <f>IF($M393="","",'Voluntary Elections'!$G98)</f>
        <v/>
      </c>
      <c r="R393" s="328" t="str">
        <f>IF($M393="","",'Voluntary Elections'!$H98)</f>
        <v/>
      </c>
      <c r="S393" s="332" t="str">
        <f>IF($M393="","",'Voluntary Elections'!$I98)</f>
        <v/>
      </c>
      <c r="T393" s="333" t="str">
        <f>IF($M393="","",IFERROR(INDEX('voluntary life sheet'!$C$3:$M$3,1,MATCH(N(P393),{0,30,35,40,45,50,55,60,65,70,75},1)),0))</f>
        <v/>
      </c>
      <c r="U393" s="334" t="str">
        <f>IF($M393="","",'Voluntary Elections'!$J98)</f>
        <v/>
      </c>
      <c r="V393" s="356" t="str">
        <f>IF($M393="","",IF(AND(OR(Q393="",AND(Q393&gt;=10000,Q393&lt;=MIN(500000,5*'Voluntary Elections'!F98),MOD(Q393,10000)=0)),OR(R393="",AND(R393&gt;=5000,R393&lt;=MIN(25000,0.5*Q393),MOD(R393,5000)=0)),OR(S393="",OR(S393=1000,S393=10000))),IF(Q393&gt;100000,"Valid — Employee amount over GI","Valid"),"Review limits"))</f>
        <v/>
      </c>
    </row>
    <row r="394" spans="2:22" x14ac:dyDescent="0.3">
      <c r="B394" s="362" t="str">
        <f>IF('Voluntary Elections'!$C49="","",'Voluntary Elections'!$C49)</f>
        <v/>
      </c>
      <c r="C394" s="362" t="str">
        <f>IF('Voluntary Elections'!$D49="","",'Voluntary Elections'!$D49)</f>
        <v/>
      </c>
      <c r="D394" s="308" t="str">
        <f>IF($B394="","",'Voluntary Elections'!$B49)</f>
        <v/>
      </c>
      <c r="E394" s="309" t="str">
        <f>IF($B394="","",'Voluntary Elections'!$E49)</f>
        <v/>
      </c>
      <c r="F394" s="335" t="str">
        <f>IF($B394="","",'Voluntary Elections'!$G49)</f>
        <v/>
      </c>
      <c r="G394" s="336" t="str">
        <f>IF($B394="","",'Voluntary Elections'!$H49)</f>
        <v/>
      </c>
      <c r="H394" s="336" t="str">
        <f>IF($B394="","",'Voluntary Elections'!$I49)</f>
        <v/>
      </c>
      <c r="I394" s="337" t="str">
        <f>IF($B394="","",IFERROR(INDEX('voluntary life sheet'!$C$3:$M$3,1,MATCH(N(E394),{0,30,35,40,45,50,55,60,65,70,75},1)),0))</f>
        <v/>
      </c>
      <c r="J394" s="338" t="str">
        <f>IF($B394="","",'Voluntary Elections'!$J49)</f>
        <v/>
      </c>
      <c r="K394" s="204" t="str">
        <f>IF($B394="","",IF(AND(OR(F394="",AND(F394&gt;=10000,F394&lt;=MIN(500000,5*'Voluntary Elections'!F49),MOD(F394,10000)=0)),OR(G394="",AND(G394&gt;=5000,G394&lt;=MIN(25000,0.5*F394),MOD(G394,5000)=0)),OR(H394="",OR(H394=1000,H394=10000))),IF(F394&gt;100000,"Valid — Employee amount over GI","Valid"),"Review limits"))</f>
        <v/>
      </c>
      <c r="L394" s="331"/>
      <c r="M394" s="309" t="str">
        <f>IF('Voluntary Elections'!$C99="","",'Voluntary Elections'!$C99)</f>
        <v/>
      </c>
      <c r="N394" s="309" t="str">
        <f>IF('Voluntary Elections'!$D99="","",'Voluntary Elections'!$D99)</f>
        <v/>
      </c>
      <c r="O394" s="308" t="str">
        <f>IF($M394="","",'Voluntary Elections'!$B99)</f>
        <v/>
      </c>
      <c r="P394" s="309" t="str">
        <f>IF($M394="","",'Voluntary Elections'!$E99)</f>
        <v/>
      </c>
      <c r="Q394" s="335" t="str">
        <f>IF($M394="","",'Voluntary Elections'!$G99)</f>
        <v/>
      </c>
      <c r="R394" s="336" t="str">
        <f>IF($M394="","",'Voluntary Elections'!$H99)</f>
        <v/>
      </c>
      <c r="S394" s="339" t="str">
        <f>IF($M394="","",'Voluntary Elections'!$I99)</f>
        <v/>
      </c>
      <c r="T394" s="340" t="str">
        <f>IF($M394="","",IFERROR(INDEX('voluntary life sheet'!$C$3:$M$3,1,MATCH(N(P394),{0,30,35,40,45,50,55,60,65,70,75},1)),0))</f>
        <v/>
      </c>
      <c r="U394" s="341" t="str">
        <f>IF($M394="","",'Voluntary Elections'!$J99)</f>
        <v/>
      </c>
      <c r="V394" s="356" t="str">
        <f>IF($M394="","",IF(AND(OR(Q394="",AND(Q394&gt;=10000,Q394&lt;=MIN(500000,5*'Voluntary Elections'!F99),MOD(Q394,10000)=0)),OR(R394="",AND(R394&gt;=5000,R394&lt;=MIN(25000,0.5*Q394),MOD(R394,5000)=0)),OR(S394="",OR(S394=1000,S394=10000))),IF(Q394&gt;100000,"Valid — Employee amount over GI","Valid"),"Review limits"))</f>
        <v/>
      </c>
    </row>
    <row r="395" spans="2:22" x14ac:dyDescent="0.3">
      <c r="B395" s="361" t="str">
        <f>IF('Voluntary Elections'!$C50="","",'Voluntary Elections'!$C50)</f>
        <v/>
      </c>
      <c r="C395" s="361" t="str">
        <f>IF('Voluntary Elections'!$D50="","",'Voluntary Elections'!$D50)</f>
        <v/>
      </c>
      <c r="D395" s="297" t="str">
        <f>IF($B395="","",'Voluntary Elections'!$B50)</f>
        <v/>
      </c>
      <c r="E395" s="298" t="str">
        <f>IF($B395="","",'Voluntary Elections'!$E50)</f>
        <v/>
      </c>
      <c r="F395" s="327" t="str">
        <f>IF($B395="","",'Voluntary Elections'!$G50)</f>
        <v/>
      </c>
      <c r="G395" s="328" t="str">
        <f>IF($B395="","",'Voluntary Elections'!$H50)</f>
        <v/>
      </c>
      <c r="H395" s="328" t="str">
        <f>IF($B395="","",'Voluntary Elections'!$I50)</f>
        <v/>
      </c>
      <c r="I395" s="329" t="str">
        <f>IF($B395="","",IFERROR(INDEX('voluntary life sheet'!$C$3:$M$3,1,MATCH(N(E395),{0,30,35,40,45,50,55,60,65,70,75},1)),0))</f>
        <v/>
      </c>
      <c r="J395" s="330" t="str">
        <f>IF($B395="","",'Voluntary Elections'!$J50)</f>
        <v/>
      </c>
      <c r="K395" s="204" t="str">
        <f>IF($B395="","",IF(AND(OR(F395="",AND(F395&gt;=10000,F395&lt;=MIN(500000,5*'Voluntary Elections'!F50),MOD(F395,10000)=0)),OR(G395="",AND(G395&gt;=5000,G395&lt;=MIN(25000,0.5*F395),MOD(G395,5000)=0)),OR(H395="",OR(H395=1000,H395=10000))),IF(F395&gt;100000,"Valid — Employee amount over GI","Valid"),"Review limits"))</f>
        <v/>
      </c>
      <c r="L395" s="331"/>
      <c r="M395" s="298" t="str">
        <f>IF('Voluntary Elections'!$C100="","",'Voluntary Elections'!$C100)</f>
        <v/>
      </c>
      <c r="N395" s="298" t="str">
        <f>IF('Voluntary Elections'!$D100="","",'Voluntary Elections'!$D100)</f>
        <v/>
      </c>
      <c r="O395" s="297" t="str">
        <f>IF($M395="","",'Voluntary Elections'!$B100)</f>
        <v/>
      </c>
      <c r="P395" s="298" t="str">
        <f>IF($M395="","",'Voluntary Elections'!$E100)</f>
        <v/>
      </c>
      <c r="Q395" s="327" t="str">
        <f>IF($M395="","",'Voluntary Elections'!$G100)</f>
        <v/>
      </c>
      <c r="R395" s="328" t="str">
        <f>IF($M395="","",'Voluntary Elections'!$H100)</f>
        <v/>
      </c>
      <c r="S395" s="332" t="str">
        <f>IF($M395="","",'Voluntary Elections'!$I100)</f>
        <v/>
      </c>
      <c r="T395" s="333" t="str">
        <f>IF($M395="","",IFERROR(INDEX('voluntary life sheet'!$C$3:$M$3,1,MATCH(N(P395),{0,30,35,40,45,50,55,60,65,70,75},1)),0))</f>
        <v/>
      </c>
      <c r="U395" s="334" t="str">
        <f>IF($M395="","",'Voluntary Elections'!$J100)</f>
        <v/>
      </c>
      <c r="V395" s="356" t="str">
        <f>IF($M395="","",IF(AND(OR(Q395="",AND(Q395&gt;=10000,Q395&lt;=MIN(500000,5*'Voluntary Elections'!F100),MOD(Q395,10000)=0)),OR(R395="",AND(R395&gt;=5000,R395&lt;=MIN(25000,0.5*Q395),MOD(R395,5000)=0)),OR(S395="",OR(S395=1000,S395=10000))),IF(Q395&gt;100000,"Valid — Employee amount over GI","Valid"),"Review limits"))</f>
        <v/>
      </c>
    </row>
    <row r="396" spans="2:22" x14ac:dyDescent="0.3">
      <c r="B396" s="362" t="str">
        <f>IF('Voluntary Elections'!$C51="","",'Voluntary Elections'!$C51)</f>
        <v/>
      </c>
      <c r="C396" s="362" t="str">
        <f>IF('Voluntary Elections'!$D51="","",'Voluntary Elections'!$D51)</f>
        <v/>
      </c>
      <c r="D396" s="308" t="str">
        <f>IF($B396="","",'Voluntary Elections'!$B51)</f>
        <v/>
      </c>
      <c r="E396" s="309" t="str">
        <f>IF($B396="","",'Voluntary Elections'!$E51)</f>
        <v/>
      </c>
      <c r="F396" s="335" t="str">
        <f>IF($B396="","",'Voluntary Elections'!$G51)</f>
        <v/>
      </c>
      <c r="G396" s="336" t="str">
        <f>IF($B396="","",'Voluntary Elections'!$H51)</f>
        <v/>
      </c>
      <c r="H396" s="336" t="str">
        <f>IF($B396="","",'Voluntary Elections'!$I51)</f>
        <v/>
      </c>
      <c r="I396" s="337" t="str">
        <f>IF($B396="","",IFERROR(INDEX('voluntary life sheet'!$C$3:$M$3,1,MATCH(N(E396),{0,30,35,40,45,50,55,60,65,70,75},1)),0))</f>
        <v/>
      </c>
      <c r="J396" s="338" t="str">
        <f>IF($B396="","",'Voluntary Elections'!$J51)</f>
        <v/>
      </c>
      <c r="K396" s="204" t="str">
        <f>IF($B396="","",IF(AND(OR(F396="",AND(F396&gt;=10000,F396&lt;=MIN(500000,5*'Voluntary Elections'!F51),MOD(F396,10000)=0)),OR(G396="",AND(G396&gt;=5000,G396&lt;=MIN(25000,0.5*F396),MOD(G396,5000)=0)),OR(H396="",OR(H396=1000,H396=10000))),IF(F396&gt;100000,"Valid — Employee amount over GI","Valid"),"Review limits"))</f>
        <v/>
      </c>
      <c r="L396" s="331"/>
      <c r="M396" s="309" t="str">
        <f>IF('Voluntary Elections'!$C101="","",'Voluntary Elections'!$C101)</f>
        <v/>
      </c>
      <c r="N396" s="309" t="str">
        <f>IF('Voluntary Elections'!$D101="","",'Voluntary Elections'!$D101)</f>
        <v/>
      </c>
      <c r="O396" s="308" t="str">
        <f>IF($M396="","",'Voluntary Elections'!$B101)</f>
        <v/>
      </c>
      <c r="P396" s="309" t="str">
        <f>IF($M396="","",'Voluntary Elections'!$E101)</f>
        <v/>
      </c>
      <c r="Q396" s="335" t="str">
        <f>IF($M396="","",'Voluntary Elections'!$G101)</f>
        <v/>
      </c>
      <c r="R396" s="336" t="str">
        <f>IF($M396="","",'Voluntary Elections'!$H101)</f>
        <v/>
      </c>
      <c r="S396" s="339" t="str">
        <f>IF($M396="","",'Voluntary Elections'!$I101)</f>
        <v/>
      </c>
      <c r="T396" s="340" t="str">
        <f>IF($M396="","",IFERROR(INDEX('voluntary life sheet'!$C$3:$M$3,1,MATCH(N(P396),{0,30,35,40,45,50,55,60,65,70,75},1)),0))</f>
        <v/>
      </c>
      <c r="U396" s="341" t="str">
        <f>IF($M396="","",'Voluntary Elections'!$J101)</f>
        <v/>
      </c>
      <c r="V396" s="356" t="str">
        <f>IF($M396="","",IF(AND(OR(Q396="",AND(Q396&gt;=10000,Q396&lt;=MIN(500000,5*'Voluntary Elections'!F101),MOD(Q396,10000)=0)),OR(R396="",AND(R396&gt;=5000,R396&lt;=MIN(25000,0.5*Q396),MOD(R396,5000)=0)),OR(S396="",OR(S396=1000,S396=10000))),IF(Q396&gt;100000,"Valid — Employee amount over GI","Valid"),"Review limits"))</f>
        <v/>
      </c>
    </row>
    <row r="397" spans="2:22" x14ac:dyDescent="0.3">
      <c r="B397" s="361" t="str">
        <f>IF('Voluntary Elections'!$C52="","",'Voluntary Elections'!$C52)</f>
        <v/>
      </c>
      <c r="C397" s="361" t="str">
        <f>IF('Voluntary Elections'!$D52="","",'Voluntary Elections'!$D52)</f>
        <v/>
      </c>
      <c r="D397" s="297" t="str">
        <f>IF($B397="","",'Voluntary Elections'!$B52)</f>
        <v/>
      </c>
      <c r="E397" s="298" t="str">
        <f>IF($B397="","",'Voluntary Elections'!$E52)</f>
        <v/>
      </c>
      <c r="F397" s="327" t="str">
        <f>IF($B397="","",'Voluntary Elections'!$G52)</f>
        <v/>
      </c>
      <c r="G397" s="328" t="str">
        <f>IF($B397="","",'Voluntary Elections'!$H52)</f>
        <v/>
      </c>
      <c r="H397" s="328" t="str">
        <f>IF($B397="","",'Voluntary Elections'!$I52)</f>
        <v/>
      </c>
      <c r="I397" s="329" t="str">
        <f>IF($B397="","",IFERROR(INDEX('voluntary life sheet'!$C$3:$M$3,1,MATCH(N(E397),{0,30,35,40,45,50,55,60,65,70,75},1)),0))</f>
        <v/>
      </c>
      <c r="J397" s="330" t="str">
        <f>IF($B397="","",'Voluntary Elections'!$J52)</f>
        <v/>
      </c>
      <c r="K397" s="204" t="str">
        <f>IF($B397="","",IF(AND(OR(F397="",AND(F397&gt;=10000,F397&lt;=MIN(500000,5*'Voluntary Elections'!F52),MOD(F397,10000)=0)),OR(G397="",AND(G397&gt;=5000,G397&lt;=MIN(25000,0.5*F397),MOD(G397,5000)=0)),OR(H397="",OR(H397=1000,H397=10000))),IF(F397&gt;100000,"Valid — Employee amount over GI","Valid"),"Review limits"))</f>
        <v/>
      </c>
      <c r="L397" s="331"/>
      <c r="M397" s="298" t="str">
        <f>IF('Voluntary Elections'!$C102="","",'Voluntary Elections'!$C102)</f>
        <v/>
      </c>
      <c r="N397" s="298" t="str">
        <f>IF('Voluntary Elections'!$D102="","",'Voluntary Elections'!$D102)</f>
        <v/>
      </c>
      <c r="O397" s="297" t="str">
        <f>IF($M397="","",'Voluntary Elections'!$B102)</f>
        <v/>
      </c>
      <c r="P397" s="298" t="str">
        <f>IF($M397="","",'Voluntary Elections'!$E102)</f>
        <v/>
      </c>
      <c r="Q397" s="327" t="str">
        <f>IF($M397="","",'Voluntary Elections'!$G102)</f>
        <v/>
      </c>
      <c r="R397" s="328" t="str">
        <f>IF($M397="","",'Voluntary Elections'!$H102)</f>
        <v/>
      </c>
      <c r="S397" s="332" t="str">
        <f>IF($M397="","",'Voluntary Elections'!$I102)</f>
        <v/>
      </c>
      <c r="T397" s="333" t="str">
        <f>IF($M397="","",IFERROR(INDEX('voluntary life sheet'!$C$3:$M$3,1,MATCH(N(P397),{0,30,35,40,45,50,55,60,65,70,75},1)),0))</f>
        <v/>
      </c>
      <c r="U397" s="334" t="str">
        <f>IF($M397="","",'Voluntary Elections'!$J102)</f>
        <v/>
      </c>
      <c r="V397" s="356" t="str">
        <f>IF($M397="","",IF(AND(OR(Q397="",AND(Q397&gt;=10000,Q397&lt;=MIN(500000,5*'Voluntary Elections'!F102),MOD(Q397,10000)=0)),OR(R397="",AND(R397&gt;=5000,R397&lt;=MIN(25000,0.5*Q397),MOD(R397,5000)=0)),OR(S397="",OR(S397=1000,S397=10000))),IF(Q397&gt;100000,"Valid — Employee amount over GI","Valid"),"Review limits"))</f>
        <v/>
      </c>
    </row>
    <row r="398" spans="2:22" x14ac:dyDescent="0.3">
      <c r="B398" s="362" t="str">
        <f>IF('Voluntary Elections'!$C53="","",'Voluntary Elections'!$C53)</f>
        <v/>
      </c>
      <c r="C398" s="362" t="str">
        <f>IF('Voluntary Elections'!$D53="","",'Voluntary Elections'!$D53)</f>
        <v/>
      </c>
      <c r="D398" s="308" t="str">
        <f>IF($B398="","",'Voluntary Elections'!$B53)</f>
        <v/>
      </c>
      <c r="E398" s="309" t="str">
        <f>IF($B398="","",'Voluntary Elections'!$E53)</f>
        <v/>
      </c>
      <c r="F398" s="335" t="str">
        <f>IF($B398="","",'Voluntary Elections'!$G53)</f>
        <v/>
      </c>
      <c r="G398" s="336" t="str">
        <f>IF($B398="","",'Voluntary Elections'!$H53)</f>
        <v/>
      </c>
      <c r="H398" s="336" t="str">
        <f>IF($B398="","",'Voluntary Elections'!$I53)</f>
        <v/>
      </c>
      <c r="I398" s="337" t="str">
        <f>IF($B398="","",IFERROR(INDEX('voluntary life sheet'!$C$3:$M$3,1,MATCH(N(E398),{0,30,35,40,45,50,55,60,65,70,75},1)),0))</f>
        <v/>
      </c>
      <c r="J398" s="338" t="str">
        <f>IF($B398="","",'Voluntary Elections'!$J53)</f>
        <v/>
      </c>
      <c r="K398" s="204" t="str">
        <f>IF($B398="","",IF(AND(OR(F398="",AND(F398&gt;=10000,F398&lt;=MIN(500000,5*'Voluntary Elections'!F53),MOD(F398,10000)=0)),OR(G398="",AND(G398&gt;=5000,G398&lt;=MIN(25000,0.5*F398),MOD(G398,5000)=0)),OR(H398="",OR(H398=1000,H398=10000))),IF(F398&gt;100000,"Valid — Employee amount over GI","Valid"),"Review limits"))</f>
        <v/>
      </c>
      <c r="L398" s="331"/>
      <c r="M398" s="309" t="str">
        <f>IF('Voluntary Elections'!$C103="","",'Voluntary Elections'!$C103)</f>
        <v/>
      </c>
      <c r="N398" s="309" t="str">
        <f>IF('Voluntary Elections'!$D103="","",'Voluntary Elections'!$D103)</f>
        <v/>
      </c>
      <c r="O398" s="308" t="str">
        <f>IF($M398="","",'Voluntary Elections'!$B103)</f>
        <v/>
      </c>
      <c r="P398" s="309" t="str">
        <f>IF($M398="","",'Voluntary Elections'!$E103)</f>
        <v/>
      </c>
      <c r="Q398" s="335" t="str">
        <f>IF($M398="","",'Voluntary Elections'!$G103)</f>
        <v/>
      </c>
      <c r="R398" s="336" t="str">
        <f>IF($M398="","",'Voluntary Elections'!$H103)</f>
        <v/>
      </c>
      <c r="S398" s="339" t="str">
        <f>IF($M398="","",'Voluntary Elections'!$I103)</f>
        <v/>
      </c>
      <c r="T398" s="340" t="str">
        <f>IF($M398="","",IFERROR(INDEX('voluntary life sheet'!$C$3:$M$3,1,MATCH(N(P398),{0,30,35,40,45,50,55,60,65,70,75},1)),0))</f>
        <v/>
      </c>
      <c r="U398" s="341" t="str">
        <f>IF($M398="","",'Voluntary Elections'!$J103)</f>
        <v/>
      </c>
      <c r="V398" s="356" t="str">
        <f>IF($M398="","",IF(AND(OR(Q398="",AND(Q398&gt;=10000,Q398&lt;=MIN(500000,5*'Voluntary Elections'!F103),MOD(Q398,10000)=0)),OR(R398="",AND(R398&gt;=5000,R398&lt;=MIN(25000,0.5*Q398),MOD(R398,5000)=0)),OR(S398="",OR(S398=1000,S398=10000))),IF(Q398&gt;100000,"Valid — Employee amount over GI","Valid"),"Review limits"))</f>
        <v/>
      </c>
    </row>
    <row r="399" spans="2:22" x14ac:dyDescent="0.3">
      <c r="B399" s="361" t="str">
        <f>IF('Voluntary Elections'!$C54="","",'Voluntary Elections'!$C54)</f>
        <v/>
      </c>
      <c r="C399" s="361" t="str">
        <f>IF('Voluntary Elections'!$D54="","",'Voluntary Elections'!$D54)</f>
        <v/>
      </c>
      <c r="D399" s="297" t="str">
        <f>IF($B399="","",'Voluntary Elections'!$B54)</f>
        <v/>
      </c>
      <c r="E399" s="298" t="str">
        <f>IF($B399="","",'Voluntary Elections'!$E54)</f>
        <v/>
      </c>
      <c r="F399" s="327" t="str">
        <f>IF($B399="","",'Voluntary Elections'!$G54)</f>
        <v/>
      </c>
      <c r="G399" s="328" t="str">
        <f>IF($B399="","",'Voluntary Elections'!$H54)</f>
        <v/>
      </c>
      <c r="H399" s="328" t="str">
        <f>IF($B399="","",'Voluntary Elections'!$I54)</f>
        <v/>
      </c>
      <c r="I399" s="329" t="str">
        <f>IF($B399="","",IFERROR(INDEX('voluntary life sheet'!$C$3:$M$3,1,MATCH(N(E399),{0,30,35,40,45,50,55,60,65,70,75},1)),0))</f>
        <v/>
      </c>
      <c r="J399" s="330" t="str">
        <f>IF($B399="","",'Voluntary Elections'!$J54)</f>
        <v/>
      </c>
      <c r="K399" s="204" t="str">
        <f>IF($B399="","",IF(AND(OR(F399="",AND(F399&gt;=10000,F399&lt;=MIN(500000,5*'Voluntary Elections'!F54),MOD(F399,10000)=0)),OR(G399="",AND(G399&gt;=5000,G399&lt;=MIN(25000,0.5*F399),MOD(G399,5000)=0)),OR(H399="",OR(H399=1000,H399=10000))),IF(F399&gt;100000,"Valid — Employee amount over GI","Valid"),"Review limits"))</f>
        <v/>
      </c>
      <c r="L399" s="331"/>
      <c r="M399" s="298" t="str">
        <f>IF('Voluntary Elections'!$C104="","",'Voluntary Elections'!$C104)</f>
        <v/>
      </c>
      <c r="N399" s="298" t="str">
        <f>IF('Voluntary Elections'!$D104="","",'Voluntary Elections'!$D104)</f>
        <v/>
      </c>
      <c r="O399" s="297" t="str">
        <f>IF($M399="","",'Voluntary Elections'!$B104)</f>
        <v/>
      </c>
      <c r="P399" s="298" t="str">
        <f>IF($M399="","",'Voluntary Elections'!$E104)</f>
        <v/>
      </c>
      <c r="Q399" s="327" t="str">
        <f>IF($M399="","",'Voluntary Elections'!$G104)</f>
        <v/>
      </c>
      <c r="R399" s="328" t="str">
        <f>IF($M399="","",'Voluntary Elections'!$H104)</f>
        <v/>
      </c>
      <c r="S399" s="332" t="str">
        <f>IF($M399="","",'Voluntary Elections'!$I104)</f>
        <v/>
      </c>
      <c r="T399" s="333" t="str">
        <f>IF($M399="","",IFERROR(INDEX('voluntary life sheet'!$C$3:$M$3,1,MATCH(N(P399),{0,30,35,40,45,50,55,60,65,70,75},1)),0))</f>
        <v/>
      </c>
      <c r="U399" s="334" t="str">
        <f>IF($M399="","",'Voluntary Elections'!$J104)</f>
        <v/>
      </c>
      <c r="V399" s="356" t="str">
        <f>IF($M399="","",IF(AND(OR(Q399="",AND(Q399&gt;=10000,Q399&lt;=MIN(500000,5*'Voluntary Elections'!F104),MOD(Q399,10000)=0)),OR(R399="",AND(R399&gt;=5000,R399&lt;=MIN(25000,0.5*Q399),MOD(R399,5000)=0)),OR(S399="",OR(S399=1000,S399=10000))),IF(Q399&gt;100000,"Valid — Employee amount over GI","Valid"),"Review limits"))</f>
        <v/>
      </c>
    </row>
    <row r="400" spans="2:22" x14ac:dyDescent="0.3">
      <c r="B400" s="362" t="str">
        <f>IF('Voluntary Elections'!$C55="","",'Voluntary Elections'!$C55)</f>
        <v/>
      </c>
      <c r="C400" s="362" t="str">
        <f>IF('Voluntary Elections'!$D55="","",'Voluntary Elections'!$D55)</f>
        <v/>
      </c>
      <c r="D400" s="308" t="str">
        <f>IF($B400="","",'Voluntary Elections'!$B55)</f>
        <v/>
      </c>
      <c r="E400" s="309" t="str">
        <f>IF($B400="","",'Voluntary Elections'!$E55)</f>
        <v/>
      </c>
      <c r="F400" s="335" t="str">
        <f>IF($B400="","",'Voluntary Elections'!$G55)</f>
        <v/>
      </c>
      <c r="G400" s="336" t="str">
        <f>IF($B400="","",'Voluntary Elections'!$H55)</f>
        <v/>
      </c>
      <c r="H400" s="336" t="str">
        <f>IF($B400="","",'Voluntary Elections'!$I55)</f>
        <v/>
      </c>
      <c r="I400" s="337" t="str">
        <f>IF($B400="","",IFERROR(INDEX('voluntary life sheet'!$C$3:$M$3,1,MATCH(N(E400),{0,30,35,40,45,50,55,60,65,70,75},1)),0))</f>
        <v/>
      </c>
      <c r="J400" s="338" t="str">
        <f>IF($B400="","",'Voluntary Elections'!$J55)</f>
        <v/>
      </c>
      <c r="K400" s="204" t="str">
        <f>IF($B400="","",IF(AND(OR(F400="",AND(F400&gt;=10000,F400&lt;=MIN(500000,5*'Voluntary Elections'!F55),MOD(F400,10000)=0)),OR(G400="",AND(G400&gt;=5000,G400&lt;=MIN(25000,0.5*F400),MOD(G400,5000)=0)),OR(H400="",OR(H400=1000,H400=10000))),IF(F400&gt;100000,"Valid — Employee amount over GI","Valid"),"Review limits"))</f>
        <v/>
      </c>
      <c r="L400" s="331"/>
      <c r="M400" s="309" t="str">
        <f>IF('Voluntary Elections'!$C105="","",'Voluntary Elections'!$C105)</f>
        <v/>
      </c>
      <c r="N400" s="309" t="str">
        <f>IF('Voluntary Elections'!$D105="","",'Voluntary Elections'!$D105)</f>
        <v/>
      </c>
      <c r="O400" s="308" t="str">
        <f>IF($M400="","",'Voluntary Elections'!$B105)</f>
        <v/>
      </c>
      <c r="P400" s="309" t="str">
        <f>IF($M400="","",'Voluntary Elections'!$E105)</f>
        <v/>
      </c>
      <c r="Q400" s="335" t="str">
        <f>IF($M400="","",'Voluntary Elections'!$G105)</f>
        <v/>
      </c>
      <c r="R400" s="336" t="str">
        <f>IF($M400="","",'Voluntary Elections'!$H105)</f>
        <v/>
      </c>
      <c r="S400" s="339" t="str">
        <f>IF($M400="","",'Voluntary Elections'!$I105)</f>
        <v/>
      </c>
      <c r="T400" s="340" t="str">
        <f>IF($M400="","",IFERROR(INDEX('voluntary life sheet'!$C$3:$M$3,1,MATCH(N(P400),{0,30,35,40,45,50,55,60,65,70,75},1)),0))</f>
        <v/>
      </c>
      <c r="U400" s="341" t="str">
        <f>IF($M400="","",'Voluntary Elections'!$J105)</f>
        <v/>
      </c>
      <c r="V400" s="356" t="str">
        <f>IF($M400="","",IF(AND(OR(Q400="",AND(Q400&gt;=10000,Q400&lt;=MIN(500000,5*'Voluntary Elections'!F105),MOD(Q400,10000)=0)),OR(R400="",AND(R400&gt;=5000,R400&lt;=MIN(25000,0.5*Q400),MOD(R400,5000)=0)),OR(S400="",OR(S400=1000,S400=10000))),IF(Q400&gt;100000,"Valid — Employee amount over GI","Valid"),"Review limits"))</f>
        <v/>
      </c>
    </row>
    <row r="401" spans="2:22" x14ac:dyDescent="0.3">
      <c r="B401" s="361" t="str">
        <f>IF('Voluntary Elections'!$C56="","",'Voluntary Elections'!$C56)</f>
        <v/>
      </c>
      <c r="C401" s="361" t="str">
        <f>IF('Voluntary Elections'!$D56="","",'Voluntary Elections'!$D56)</f>
        <v/>
      </c>
      <c r="D401" s="297" t="str">
        <f>IF($B401="","",'Voluntary Elections'!$B56)</f>
        <v/>
      </c>
      <c r="E401" s="298" t="str">
        <f>IF($B401="","",'Voluntary Elections'!$E56)</f>
        <v/>
      </c>
      <c r="F401" s="327" t="str">
        <f>IF($B401="","",'Voluntary Elections'!$G56)</f>
        <v/>
      </c>
      <c r="G401" s="328" t="str">
        <f>IF($B401="","",'Voluntary Elections'!$H56)</f>
        <v/>
      </c>
      <c r="H401" s="328" t="str">
        <f>IF($B401="","",'Voluntary Elections'!$I56)</f>
        <v/>
      </c>
      <c r="I401" s="329" t="str">
        <f>IF($B401="","",IFERROR(INDEX('voluntary life sheet'!$C$3:$M$3,1,MATCH(N(E401),{0,30,35,40,45,50,55,60,65,70,75},1)),0))</f>
        <v/>
      </c>
      <c r="J401" s="330" t="str">
        <f>IF($B401="","",'Voluntary Elections'!$J56)</f>
        <v/>
      </c>
      <c r="K401" s="204" t="str">
        <f>IF($B401="","",IF(AND(OR(F401="",AND(F401&gt;=10000,F401&lt;=MIN(500000,5*'Voluntary Elections'!F56),MOD(F401,10000)=0)),OR(G401="",AND(G401&gt;=5000,G401&lt;=MIN(25000,0.5*F401),MOD(G401,5000)=0)),OR(H401="",OR(H401=1000,H401=10000))),IF(F401&gt;100000,"Valid — Employee amount over GI","Valid"),"Review limits"))</f>
        <v/>
      </c>
      <c r="L401" s="331"/>
      <c r="M401" s="298" t="str">
        <f>IF('Voluntary Elections'!$C106="","",'Voluntary Elections'!$C106)</f>
        <v/>
      </c>
      <c r="N401" s="298" t="str">
        <f>IF('Voluntary Elections'!$D106="","",'Voluntary Elections'!$D106)</f>
        <v/>
      </c>
      <c r="O401" s="297" t="str">
        <f>IF($M401="","",'Voluntary Elections'!$B106)</f>
        <v/>
      </c>
      <c r="P401" s="298" t="str">
        <f>IF($M401="","",'Voluntary Elections'!$E106)</f>
        <v/>
      </c>
      <c r="Q401" s="327" t="str">
        <f>IF($M401="","",'Voluntary Elections'!$G106)</f>
        <v/>
      </c>
      <c r="R401" s="328" t="str">
        <f>IF($M401="","",'Voluntary Elections'!$H106)</f>
        <v/>
      </c>
      <c r="S401" s="332" t="str">
        <f>IF($M401="","",'Voluntary Elections'!$I106)</f>
        <v/>
      </c>
      <c r="T401" s="333" t="str">
        <f>IF($M401="","",IFERROR(INDEX('voluntary life sheet'!$C$3:$M$3,1,MATCH(N(P401),{0,30,35,40,45,50,55,60,65,70,75},1)),0))</f>
        <v/>
      </c>
      <c r="U401" s="334" t="str">
        <f>IF($M401="","",'Voluntary Elections'!$J106)</f>
        <v/>
      </c>
      <c r="V401" s="356" t="str">
        <f>IF($M401="","",IF(AND(OR(Q401="",AND(Q401&gt;=10000,Q401&lt;=MIN(500000,5*'Voluntary Elections'!F106),MOD(Q401,10000)=0)),OR(R401="",AND(R401&gt;=5000,R401&lt;=MIN(25000,0.5*Q401),MOD(R401,5000)=0)),OR(S401="",OR(S401=1000,S401=10000))),IF(Q401&gt;100000,"Valid — Employee amount over GI","Valid"),"Review limits"))</f>
        <v/>
      </c>
    </row>
    <row r="402" spans="2:22" x14ac:dyDescent="0.3">
      <c r="B402" s="362" t="str">
        <f>IF('Voluntary Elections'!$C57="","",'Voluntary Elections'!$C57)</f>
        <v/>
      </c>
      <c r="C402" s="362" t="str">
        <f>IF('Voluntary Elections'!$D57="","",'Voluntary Elections'!$D57)</f>
        <v/>
      </c>
      <c r="D402" s="308" t="str">
        <f>IF($B402="","",'Voluntary Elections'!$B57)</f>
        <v/>
      </c>
      <c r="E402" s="309" t="str">
        <f>IF($B402="","",'Voluntary Elections'!$E57)</f>
        <v/>
      </c>
      <c r="F402" s="335" t="str">
        <f>IF($B402="","",'Voluntary Elections'!$G57)</f>
        <v/>
      </c>
      <c r="G402" s="336" t="str">
        <f>IF($B402="","",'Voluntary Elections'!$H57)</f>
        <v/>
      </c>
      <c r="H402" s="336" t="str">
        <f>IF($B402="","",'Voluntary Elections'!$I57)</f>
        <v/>
      </c>
      <c r="I402" s="337" t="str">
        <f>IF($B402="","",IFERROR(INDEX('voluntary life sheet'!$C$3:$M$3,1,MATCH(N(E402),{0,30,35,40,45,50,55,60,65,70,75},1)),0))</f>
        <v/>
      </c>
      <c r="J402" s="338" t="str">
        <f>IF($B402="","",'Voluntary Elections'!$J57)</f>
        <v/>
      </c>
      <c r="K402" s="204" t="str">
        <f>IF($B402="","",IF(AND(OR(F402="",AND(F402&gt;=10000,F402&lt;=MIN(500000,5*'Voluntary Elections'!F57),MOD(F402,10000)=0)),OR(G402="",AND(G402&gt;=5000,G402&lt;=MIN(25000,0.5*F402),MOD(G402,5000)=0)),OR(H402="",OR(H402=1000,H402=10000))),IF(F402&gt;100000,"Valid — Employee amount over GI","Valid"),"Review limits"))</f>
        <v/>
      </c>
      <c r="L402" s="331"/>
      <c r="M402" s="309" t="str">
        <f>IF('Voluntary Elections'!$C107="","",'Voluntary Elections'!$C107)</f>
        <v/>
      </c>
      <c r="N402" s="309" t="str">
        <f>IF('Voluntary Elections'!$D107="","",'Voluntary Elections'!$D107)</f>
        <v/>
      </c>
      <c r="O402" s="308" t="str">
        <f>IF($M402="","",'Voluntary Elections'!$B107)</f>
        <v/>
      </c>
      <c r="P402" s="309" t="str">
        <f>IF($M402="","",'Voluntary Elections'!$E107)</f>
        <v/>
      </c>
      <c r="Q402" s="335" t="str">
        <f>IF($M402="","",'Voluntary Elections'!$G107)</f>
        <v/>
      </c>
      <c r="R402" s="336" t="str">
        <f>IF($M402="","",'Voluntary Elections'!$H107)</f>
        <v/>
      </c>
      <c r="S402" s="339" t="str">
        <f>IF($M402="","",'Voluntary Elections'!$I107)</f>
        <v/>
      </c>
      <c r="T402" s="340" t="str">
        <f>IF($M402="","",IFERROR(INDEX('voluntary life sheet'!$C$3:$M$3,1,MATCH(N(P402),{0,30,35,40,45,50,55,60,65,70,75},1)),0))</f>
        <v/>
      </c>
      <c r="U402" s="341" t="str">
        <f>IF($M402="","",'Voluntary Elections'!$J107)</f>
        <v/>
      </c>
      <c r="V402" s="356" t="str">
        <f>IF($M402="","",IF(AND(OR(Q402="",AND(Q402&gt;=10000,Q402&lt;=MIN(500000,5*'Voluntary Elections'!F107),MOD(Q402,10000)=0)),OR(R402="",AND(R402&gt;=5000,R402&lt;=MIN(25000,0.5*Q402),MOD(R402,5000)=0)),OR(S402="",OR(S402=1000,S402=10000))),IF(Q402&gt;100000,"Valid — Employee amount over GI","Valid"),"Review limits"))</f>
        <v/>
      </c>
    </row>
    <row r="403" spans="2:22" x14ac:dyDescent="0.3">
      <c r="B403" s="361" t="str">
        <f>IF('Voluntary Elections'!$C58="","",'Voluntary Elections'!$C58)</f>
        <v/>
      </c>
      <c r="C403" s="361" t="str">
        <f>IF('Voluntary Elections'!$D58="","",'Voluntary Elections'!$D58)</f>
        <v/>
      </c>
      <c r="D403" s="297" t="str">
        <f>IF($B403="","",'Voluntary Elections'!$B58)</f>
        <v/>
      </c>
      <c r="E403" s="298" t="str">
        <f>IF($B403="","",'Voluntary Elections'!$E58)</f>
        <v/>
      </c>
      <c r="F403" s="327" t="str">
        <f>IF($B403="","",'Voluntary Elections'!$G58)</f>
        <v/>
      </c>
      <c r="G403" s="328" t="str">
        <f>IF($B403="","",'Voluntary Elections'!$H58)</f>
        <v/>
      </c>
      <c r="H403" s="328" t="str">
        <f>IF($B403="","",'Voluntary Elections'!$I58)</f>
        <v/>
      </c>
      <c r="I403" s="329" t="str">
        <f>IF($B403="","",IFERROR(INDEX('voluntary life sheet'!$C$3:$M$3,1,MATCH(N(E403),{0,30,35,40,45,50,55,60,65,70,75},1)),0))</f>
        <v/>
      </c>
      <c r="J403" s="330" t="str">
        <f>IF($B403="","",'Voluntary Elections'!$J58)</f>
        <v/>
      </c>
      <c r="K403" s="204" t="str">
        <f>IF($B403="","",IF(AND(OR(F403="",AND(F403&gt;=10000,F403&lt;=MIN(500000,5*'Voluntary Elections'!F58),MOD(F403,10000)=0)),OR(G403="",AND(G403&gt;=5000,G403&lt;=MIN(25000,0.5*F403),MOD(G403,5000)=0)),OR(H403="",OR(H403=1000,H403=10000))),IF(F403&gt;100000,"Valid — Employee amount over GI","Valid"),"Review limits"))</f>
        <v/>
      </c>
      <c r="L403" s="331"/>
      <c r="M403" s="298" t="str">
        <f>IF('Voluntary Elections'!$C108="","",'Voluntary Elections'!$C108)</f>
        <v/>
      </c>
      <c r="N403" s="298" t="str">
        <f>IF('Voluntary Elections'!$D108="","",'Voluntary Elections'!$D108)</f>
        <v/>
      </c>
      <c r="O403" s="297" t="str">
        <f>IF($M403="","",'Voluntary Elections'!$B108)</f>
        <v/>
      </c>
      <c r="P403" s="298" t="str">
        <f>IF($M403="","",'Voluntary Elections'!$E108)</f>
        <v/>
      </c>
      <c r="Q403" s="327" t="str">
        <f>IF($M403="","",'Voluntary Elections'!$G108)</f>
        <v/>
      </c>
      <c r="R403" s="328" t="str">
        <f>IF($M403="","",'Voluntary Elections'!$H108)</f>
        <v/>
      </c>
      <c r="S403" s="332" t="str">
        <f>IF($M403="","",'Voluntary Elections'!$I108)</f>
        <v/>
      </c>
      <c r="T403" s="333" t="str">
        <f>IF($M403="","",IFERROR(INDEX('voluntary life sheet'!$C$3:$M$3,1,MATCH(N(P403),{0,30,35,40,45,50,55,60,65,70,75},1)),0))</f>
        <v/>
      </c>
      <c r="U403" s="334" t="str">
        <f>IF($M403="","",'Voluntary Elections'!$J108)</f>
        <v/>
      </c>
      <c r="V403" s="356" t="str">
        <f>IF($M403="","",IF(AND(OR(Q403="",AND(Q403&gt;=10000,Q403&lt;=MIN(500000,5*'Voluntary Elections'!F108),MOD(Q403,10000)=0)),OR(R403="",AND(R403&gt;=5000,R403&lt;=MIN(25000,0.5*Q403),MOD(R403,5000)=0)),OR(S403="",OR(S403=1000,S403=10000))),IF(Q403&gt;100000,"Valid — Employee amount over GI","Valid"),"Review limits"))</f>
        <v/>
      </c>
    </row>
    <row r="404" spans="2:22" x14ac:dyDescent="0.3">
      <c r="B404" s="362" t="str">
        <f>IF('Voluntary Elections'!$C59="","",'Voluntary Elections'!$C59)</f>
        <v/>
      </c>
      <c r="C404" s="362" t="str">
        <f>IF('Voluntary Elections'!$D59="","",'Voluntary Elections'!$D59)</f>
        <v/>
      </c>
      <c r="D404" s="308" t="str">
        <f>IF($B404="","",'Voluntary Elections'!$B59)</f>
        <v/>
      </c>
      <c r="E404" s="309" t="str">
        <f>IF($B404="","",'Voluntary Elections'!$E59)</f>
        <v/>
      </c>
      <c r="F404" s="335" t="str">
        <f>IF($B404="","",'Voluntary Elections'!$G59)</f>
        <v/>
      </c>
      <c r="G404" s="336" t="str">
        <f>IF($B404="","",'Voluntary Elections'!$H59)</f>
        <v/>
      </c>
      <c r="H404" s="336" t="str">
        <f>IF($B404="","",'Voluntary Elections'!$I59)</f>
        <v/>
      </c>
      <c r="I404" s="337" t="str">
        <f>IF($B404="","",IFERROR(INDEX('voluntary life sheet'!$C$3:$M$3,1,MATCH(N(E404),{0,30,35,40,45,50,55,60,65,70,75},1)),0))</f>
        <v/>
      </c>
      <c r="J404" s="338" t="str">
        <f>IF($B404="","",'Voluntary Elections'!$J59)</f>
        <v/>
      </c>
      <c r="K404" s="204" t="str">
        <f>IF($B404="","",IF(AND(OR(F404="",AND(F404&gt;=10000,F404&lt;=MIN(500000,5*'Voluntary Elections'!F59),MOD(F404,10000)=0)),OR(G404="",AND(G404&gt;=5000,G404&lt;=MIN(25000,0.5*F404),MOD(G404,5000)=0)),OR(H404="",OR(H404=1000,H404=10000))),IF(F404&gt;100000,"Valid — Employee amount over GI","Valid"),"Review limits"))</f>
        <v/>
      </c>
      <c r="L404" s="331"/>
      <c r="M404" s="309" t="str">
        <f>IF('Voluntary Elections'!$C109="","",'Voluntary Elections'!$C109)</f>
        <v/>
      </c>
      <c r="N404" s="309" t="str">
        <f>IF('Voluntary Elections'!$D109="","",'Voluntary Elections'!$D109)</f>
        <v/>
      </c>
      <c r="O404" s="308" t="str">
        <f>IF($M404="","",'Voluntary Elections'!$B109)</f>
        <v/>
      </c>
      <c r="P404" s="309" t="str">
        <f>IF($M404="","",'Voluntary Elections'!$E109)</f>
        <v/>
      </c>
      <c r="Q404" s="335" t="str">
        <f>IF($M404="","",'Voluntary Elections'!$G109)</f>
        <v/>
      </c>
      <c r="R404" s="336" t="str">
        <f>IF($M404="","",'Voluntary Elections'!$H109)</f>
        <v/>
      </c>
      <c r="S404" s="339" t="str">
        <f>IF($M404="","",'Voluntary Elections'!$I109)</f>
        <v/>
      </c>
      <c r="T404" s="340" t="str">
        <f>IF($M404="","",IFERROR(INDEX('voluntary life sheet'!$C$3:$M$3,1,MATCH(N(P404),{0,30,35,40,45,50,55,60,65,70,75},1)),0))</f>
        <v/>
      </c>
      <c r="U404" s="341" t="str">
        <f>IF($M404="","",'Voluntary Elections'!$J109)</f>
        <v/>
      </c>
      <c r="V404" s="356" t="str">
        <f>IF($M404="","",IF(AND(OR(Q404="",AND(Q404&gt;=10000,Q404&lt;=MIN(500000,5*'Voluntary Elections'!F109),MOD(Q404,10000)=0)),OR(R404="",AND(R404&gt;=5000,R404&lt;=MIN(25000,0.5*Q404),MOD(R404,5000)=0)),OR(S404="",OR(S404=1000,S404=10000))),IF(Q404&gt;100000,"Valid — Employee amount over GI","Valid"),"Review limits"))</f>
        <v/>
      </c>
    </row>
    <row r="405" spans="2:22" x14ac:dyDescent="0.3">
      <c r="B405" s="361" t="str">
        <f>IF('Voluntary Elections'!$C60="","",'Voluntary Elections'!$C60)</f>
        <v/>
      </c>
      <c r="C405" s="361" t="str">
        <f>IF('Voluntary Elections'!$D60="","",'Voluntary Elections'!$D60)</f>
        <v/>
      </c>
      <c r="D405" s="297" t="str">
        <f>IF($B405="","",'Voluntary Elections'!$B60)</f>
        <v/>
      </c>
      <c r="E405" s="298" t="str">
        <f>IF($B405="","",'Voluntary Elections'!$E60)</f>
        <v/>
      </c>
      <c r="F405" s="327" t="str">
        <f>IF($B405="","",'Voluntary Elections'!$G60)</f>
        <v/>
      </c>
      <c r="G405" s="328" t="str">
        <f>IF($B405="","",'Voluntary Elections'!$H60)</f>
        <v/>
      </c>
      <c r="H405" s="328" t="str">
        <f>IF($B405="","",'Voluntary Elections'!$I60)</f>
        <v/>
      </c>
      <c r="I405" s="329" t="str">
        <f>IF($B405="","",IFERROR(INDEX('voluntary life sheet'!$C$3:$M$3,1,MATCH(N(E405),{0,30,35,40,45,50,55,60,65,70,75},1)),0))</f>
        <v/>
      </c>
      <c r="J405" s="330" t="str">
        <f>IF($B405="","",'Voluntary Elections'!$J60)</f>
        <v/>
      </c>
      <c r="K405" s="204" t="str">
        <f>IF($B405="","",IF(AND(OR(F405="",AND(F405&gt;=10000,F405&lt;=MIN(500000,5*'Voluntary Elections'!F60),MOD(F405,10000)=0)),OR(G405="",AND(G405&gt;=5000,G405&lt;=MIN(25000,0.5*F405),MOD(G405,5000)=0)),OR(H405="",OR(H405=1000,H405=10000))),IF(F405&gt;100000,"Valid — Employee amount over GI","Valid"),"Review limits"))</f>
        <v/>
      </c>
      <c r="L405" s="331"/>
      <c r="M405" s="298" t="str">
        <f>IF('Voluntary Elections'!$C110="","",'Voluntary Elections'!$C110)</f>
        <v/>
      </c>
      <c r="N405" s="298" t="str">
        <f>IF('Voluntary Elections'!$D110="","",'Voluntary Elections'!$D110)</f>
        <v/>
      </c>
      <c r="O405" s="297" t="str">
        <f>IF($M405="","",'Voluntary Elections'!$B110)</f>
        <v/>
      </c>
      <c r="P405" s="298" t="str">
        <f>IF($M405="","",'Voluntary Elections'!$E110)</f>
        <v/>
      </c>
      <c r="Q405" s="327" t="str">
        <f>IF($M405="","",'Voluntary Elections'!$G110)</f>
        <v/>
      </c>
      <c r="R405" s="328" t="str">
        <f>IF($M405="","",'Voluntary Elections'!$H110)</f>
        <v/>
      </c>
      <c r="S405" s="332" t="str">
        <f>IF($M405="","",'Voluntary Elections'!$I110)</f>
        <v/>
      </c>
      <c r="T405" s="333" t="str">
        <f>IF($M405="","",IFERROR(INDEX('voluntary life sheet'!$C$3:$M$3,1,MATCH(N(P405),{0,30,35,40,45,50,55,60,65,70,75},1)),0))</f>
        <v/>
      </c>
      <c r="U405" s="334" t="str">
        <f>IF($M405="","",'Voluntary Elections'!$J110)</f>
        <v/>
      </c>
      <c r="V405" s="356" t="str">
        <f>IF($M405="","",IF(AND(OR(Q405="",AND(Q405&gt;=10000,Q405&lt;=MIN(500000,5*'Voluntary Elections'!F110),MOD(Q405,10000)=0)),OR(R405="",AND(R405&gt;=5000,R405&lt;=MIN(25000,0.5*Q405),MOD(R405,5000)=0)),OR(S405="",OR(S405=1000,S405=10000))),IF(Q405&gt;100000,"Valid — Employee amount over GI","Valid"),"Review limits"))</f>
        <v/>
      </c>
    </row>
    <row r="406" spans="2:22" x14ac:dyDescent="0.3">
      <c r="B406" s="362" t="str">
        <f>IF('Voluntary Elections'!$C61="","",'Voluntary Elections'!$C61)</f>
        <v/>
      </c>
      <c r="C406" s="362" t="str">
        <f>IF('Voluntary Elections'!$D61="","",'Voluntary Elections'!$D61)</f>
        <v/>
      </c>
      <c r="D406" s="308" t="str">
        <f>IF($B406="","",'Voluntary Elections'!$B61)</f>
        <v/>
      </c>
      <c r="E406" s="309" t="str">
        <f>IF($B406="","",'Voluntary Elections'!$E61)</f>
        <v/>
      </c>
      <c r="F406" s="335" t="str">
        <f>IF($B406="","",'Voluntary Elections'!$G61)</f>
        <v/>
      </c>
      <c r="G406" s="336" t="str">
        <f>IF($B406="","",'Voluntary Elections'!$H61)</f>
        <v/>
      </c>
      <c r="H406" s="336" t="str">
        <f>IF($B406="","",'Voluntary Elections'!$I61)</f>
        <v/>
      </c>
      <c r="I406" s="337" t="str">
        <f>IF($B406="","",IFERROR(INDEX('voluntary life sheet'!$C$3:$M$3,1,MATCH(N(E406),{0,30,35,40,45,50,55,60,65,70,75},1)),0))</f>
        <v/>
      </c>
      <c r="J406" s="338" t="str">
        <f>IF($B406="","",'Voluntary Elections'!$J61)</f>
        <v/>
      </c>
      <c r="K406" s="204" t="str">
        <f>IF($B406="","",IF(AND(OR(F406="",AND(F406&gt;=10000,F406&lt;=MIN(500000,5*'Voluntary Elections'!F61),MOD(F406,10000)=0)),OR(G406="",AND(G406&gt;=5000,G406&lt;=MIN(25000,0.5*F406),MOD(G406,5000)=0)),OR(H406="",OR(H406=1000,H406=10000))),IF(F406&gt;100000,"Valid — Employee amount over GI","Valid"),"Review limits"))</f>
        <v/>
      </c>
      <c r="L406" s="331"/>
      <c r="M406" s="309" t="str">
        <f>IF('Voluntary Elections'!$C111="","",'Voluntary Elections'!$C111)</f>
        <v/>
      </c>
      <c r="N406" s="309" t="str">
        <f>IF('Voluntary Elections'!$D111="","",'Voluntary Elections'!$D111)</f>
        <v/>
      </c>
      <c r="O406" s="308" t="str">
        <f>IF($M406="","",'Voluntary Elections'!$B111)</f>
        <v/>
      </c>
      <c r="P406" s="309" t="str">
        <f>IF($M406="","",'Voluntary Elections'!$E111)</f>
        <v/>
      </c>
      <c r="Q406" s="335" t="str">
        <f>IF($M406="","",'Voluntary Elections'!$G111)</f>
        <v/>
      </c>
      <c r="R406" s="336" t="str">
        <f>IF($M406="","",'Voluntary Elections'!$H111)</f>
        <v/>
      </c>
      <c r="S406" s="339" t="str">
        <f>IF($M406="","",'Voluntary Elections'!$I111)</f>
        <v/>
      </c>
      <c r="T406" s="340" t="str">
        <f>IF($M406="","",IFERROR(INDEX('voluntary life sheet'!$C$3:$M$3,1,MATCH(N(P406),{0,30,35,40,45,50,55,60,65,70,75},1)),0))</f>
        <v/>
      </c>
      <c r="U406" s="341" t="str">
        <f>IF($M406="","",'Voluntary Elections'!$J111)</f>
        <v/>
      </c>
      <c r="V406" s="356" t="str">
        <f>IF($M406="","",IF(AND(OR(Q406="",AND(Q406&gt;=10000,Q406&lt;=MIN(500000,5*'Voluntary Elections'!F111),MOD(Q406,10000)=0)),OR(R406="",AND(R406&gt;=5000,R406&lt;=MIN(25000,0.5*Q406),MOD(R406,5000)=0)),OR(S406="",OR(S406=1000,S406=10000))),IF(Q406&gt;100000,"Valid — Employee amount over GI","Valid"),"Review limits"))</f>
        <v/>
      </c>
    </row>
    <row r="407" spans="2:22" x14ac:dyDescent="0.3">
      <c r="B407" s="361" t="str">
        <f>IF('Voluntary Elections'!$C62="","",'Voluntary Elections'!$C62)</f>
        <v/>
      </c>
      <c r="C407" s="361" t="str">
        <f>IF('Voluntary Elections'!$D62="","",'Voluntary Elections'!$D62)</f>
        <v/>
      </c>
      <c r="D407" s="297" t="str">
        <f>IF($B407="","",'Voluntary Elections'!$B62)</f>
        <v/>
      </c>
      <c r="E407" s="298" t="str">
        <f>IF($B407="","",'Voluntary Elections'!$E62)</f>
        <v/>
      </c>
      <c r="F407" s="327" t="str">
        <f>IF($B407="","",'Voluntary Elections'!$G62)</f>
        <v/>
      </c>
      <c r="G407" s="328" t="str">
        <f>IF($B407="","",'Voluntary Elections'!$H62)</f>
        <v/>
      </c>
      <c r="H407" s="328" t="str">
        <f>IF($B407="","",'Voluntary Elections'!$I62)</f>
        <v/>
      </c>
      <c r="I407" s="329" t="str">
        <f>IF($B407="","",IFERROR(INDEX('voluntary life sheet'!$C$3:$M$3,1,MATCH(N(E407),{0,30,35,40,45,50,55,60,65,70,75},1)),0))</f>
        <v/>
      </c>
      <c r="J407" s="330" t="str">
        <f>IF($B407="","",'Voluntary Elections'!$J62)</f>
        <v/>
      </c>
      <c r="K407" s="204" t="str">
        <f>IF($B407="","",IF(AND(OR(F407="",AND(F407&gt;=10000,F407&lt;=MIN(500000,5*'Voluntary Elections'!F62),MOD(F407,10000)=0)),OR(G407="",AND(G407&gt;=5000,G407&lt;=MIN(25000,0.5*F407),MOD(G407,5000)=0)),OR(H407="",OR(H407=1000,H407=10000))),IF(F407&gt;100000,"Valid — Employee amount over GI","Valid"),"Review limits"))</f>
        <v/>
      </c>
      <c r="L407" s="331"/>
      <c r="M407" s="298" t="str">
        <f>IF('Voluntary Elections'!$C112="","",'Voluntary Elections'!$C112)</f>
        <v/>
      </c>
      <c r="N407" s="298" t="str">
        <f>IF('Voluntary Elections'!$D112="","",'Voluntary Elections'!$D112)</f>
        <v/>
      </c>
      <c r="O407" s="297" t="str">
        <f>IF($M407="","",'Voluntary Elections'!$B112)</f>
        <v/>
      </c>
      <c r="P407" s="298" t="str">
        <f>IF($M407="","",'Voluntary Elections'!$E112)</f>
        <v/>
      </c>
      <c r="Q407" s="327" t="str">
        <f>IF($M407="","",'Voluntary Elections'!$G112)</f>
        <v/>
      </c>
      <c r="R407" s="328" t="str">
        <f>IF($M407="","",'Voluntary Elections'!$H112)</f>
        <v/>
      </c>
      <c r="S407" s="332" t="str">
        <f>IF($M407="","",'Voluntary Elections'!$I112)</f>
        <v/>
      </c>
      <c r="T407" s="333" t="str">
        <f>IF($M407="","",IFERROR(INDEX('voluntary life sheet'!$C$3:$M$3,1,MATCH(N(P407),{0,30,35,40,45,50,55,60,65,70,75},1)),0))</f>
        <v/>
      </c>
      <c r="U407" s="334" t="str">
        <f>IF($M407="","",'Voluntary Elections'!$J112)</f>
        <v/>
      </c>
      <c r="V407" s="356" t="str">
        <f>IF($M407="","",IF(AND(OR(Q407="",AND(Q407&gt;=10000,Q407&lt;=MIN(500000,5*'Voluntary Elections'!F112),MOD(Q407,10000)=0)),OR(R407="",AND(R407&gt;=5000,R407&lt;=MIN(25000,0.5*Q407),MOD(R407,5000)=0)),OR(S407="",OR(S407=1000,S407=10000))),IF(Q407&gt;100000,"Valid — Employee amount over GI","Valid"),"Review limits"))</f>
        <v/>
      </c>
    </row>
    <row r="408" spans="2:22" x14ac:dyDescent="0.3">
      <c r="B408" s="362" t="str">
        <f>IF('Voluntary Elections'!$C63="","",'Voluntary Elections'!$C63)</f>
        <v/>
      </c>
      <c r="C408" s="362" t="str">
        <f>IF('Voluntary Elections'!$D63="","",'Voluntary Elections'!$D63)</f>
        <v/>
      </c>
      <c r="D408" s="308" t="str">
        <f>IF($B408="","",'Voluntary Elections'!$B63)</f>
        <v/>
      </c>
      <c r="E408" s="309" t="str">
        <f>IF($B408="","",'Voluntary Elections'!$E63)</f>
        <v/>
      </c>
      <c r="F408" s="335" t="str">
        <f>IF($B408="","",'Voluntary Elections'!$G63)</f>
        <v/>
      </c>
      <c r="G408" s="336" t="str">
        <f>IF($B408="","",'Voluntary Elections'!$H63)</f>
        <v/>
      </c>
      <c r="H408" s="336" t="str">
        <f>IF($B408="","",'Voluntary Elections'!$I63)</f>
        <v/>
      </c>
      <c r="I408" s="337" t="str">
        <f>IF($B408="","",IFERROR(INDEX('voluntary life sheet'!$C$3:$M$3,1,MATCH(N(E408),{0,30,35,40,45,50,55,60,65,70,75},1)),0))</f>
        <v/>
      </c>
      <c r="J408" s="338" t="str">
        <f>IF($B408="","",'Voluntary Elections'!$J63)</f>
        <v/>
      </c>
      <c r="K408" s="204" t="str">
        <f>IF($B408="","",IF(AND(OR(F408="",AND(F408&gt;=10000,F408&lt;=MIN(500000,5*'Voluntary Elections'!F63),MOD(F408,10000)=0)),OR(G408="",AND(G408&gt;=5000,G408&lt;=MIN(25000,0.5*F408),MOD(G408,5000)=0)),OR(H408="",OR(H408=1000,H408=10000))),IF(F408&gt;100000,"Valid — Employee amount over GI","Valid"),"Review limits"))</f>
        <v/>
      </c>
      <c r="L408" s="331"/>
      <c r="M408" s="309" t="str">
        <f>IF('Voluntary Elections'!$C113="","",'Voluntary Elections'!$C113)</f>
        <v/>
      </c>
      <c r="N408" s="309" t="str">
        <f>IF('Voluntary Elections'!$D113="","",'Voluntary Elections'!$D113)</f>
        <v/>
      </c>
      <c r="O408" s="308" t="str">
        <f>IF($M408="","",'Voluntary Elections'!$B113)</f>
        <v/>
      </c>
      <c r="P408" s="309" t="str">
        <f>IF($M408="","",'Voluntary Elections'!$E113)</f>
        <v/>
      </c>
      <c r="Q408" s="335" t="str">
        <f>IF($M408="","",'Voluntary Elections'!$G113)</f>
        <v/>
      </c>
      <c r="R408" s="336" t="str">
        <f>IF($M408="","",'Voluntary Elections'!$H113)</f>
        <v/>
      </c>
      <c r="S408" s="339" t="str">
        <f>IF($M408="","",'Voluntary Elections'!$I113)</f>
        <v/>
      </c>
      <c r="T408" s="340" t="str">
        <f>IF($M408="","",IFERROR(INDEX('voluntary life sheet'!$C$3:$M$3,1,MATCH(N(P408),{0,30,35,40,45,50,55,60,65,70,75},1)),0))</f>
        <v/>
      </c>
      <c r="U408" s="341" t="str">
        <f>IF($M408="","",'Voluntary Elections'!$J113)</f>
        <v/>
      </c>
      <c r="V408" s="356" t="str">
        <f>IF($M408="","",IF(AND(OR(Q408="",AND(Q408&gt;=10000,Q408&lt;=MIN(500000,5*'Voluntary Elections'!F113),MOD(Q408,10000)=0)),OR(R408="",AND(R408&gt;=5000,R408&lt;=MIN(25000,0.5*Q408),MOD(R408,5000)=0)),OR(S408="",OR(S408=1000,S408=10000))),IF(Q408&gt;100000,"Valid — Employee amount over GI","Valid"),"Review limits"))</f>
        <v/>
      </c>
    </row>
    <row r="409" spans="2:22" x14ac:dyDescent="0.3">
      <c r="B409" s="361" t="str">
        <f>IF('Voluntary Elections'!$C64="","",'Voluntary Elections'!$C64)</f>
        <v/>
      </c>
      <c r="C409" s="361" t="str">
        <f>IF('Voluntary Elections'!$D64="","",'Voluntary Elections'!$D64)</f>
        <v/>
      </c>
      <c r="D409" s="297" t="str">
        <f>IF($B409="","",'Voluntary Elections'!$B64)</f>
        <v/>
      </c>
      <c r="E409" s="298" t="str">
        <f>IF($B409="","",'Voluntary Elections'!$E64)</f>
        <v/>
      </c>
      <c r="F409" s="327" t="str">
        <f>IF($B409="","",'Voluntary Elections'!$G64)</f>
        <v/>
      </c>
      <c r="G409" s="328" t="str">
        <f>IF($B409="","",'Voluntary Elections'!$H64)</f>
        <v/>
      </c>
      <c r="H409" s="328" t="str">
        <f>IF($B409="","",'Voluntary Elections'!$I64)</f>
        <v/>
      </c>
      <c r="I409" s="329" t="str">
        <f>IF($B409="","",IFERROR(INDEX('voluntary life sheet'!$C$3:$M$3,1,MATCH(N(E409),{0,30,35,40,45,50,55,60,65,70,75},1)),0))</f>
        <v/>
      </c>
      <c r="J409" s="330" t="str">
        <f>IF($B409="","",'Voluntary Elections'!$J64)</f>
        <v/>
      </c>
      <c r="K409" s="204" t="str">
        <f>IF($B409="","",IF(AND(OR(F409="",AND(F409&gt;=10000,F409&lt;=MIN(500000,5*'Voluntary Elections'!F64),MOD(F409,10000)=0)),OR(G409="",AND(G409&gt;=5000,G409&lt;=MIN(25000,0.5*F409),MOD(G409,5000)=0)),OR(H409="",OR(H409=1000,H409=10000))),IF(F409&gt;100000,"Valid — Employee amount over GI","Valid"),"Review limits"))</f>
        <v/>
      </c>
      <c r="L409" s="331"/>
      <c r="M409" s="298" t="str">
        <f>IF('Voluntary Elections'!$C114="","",'Voluntary Elections'!$C114)</f>
        <v/>
      </c>
      <c r="N409" s="298" t="str">
        <f>IF('Voluntary Elections'!$D114="","",'Voluntary Elections'!$D114)</f>
        <v/>
      </c>
      <c r="O409" s="297" t="str">
        <f>IF($M409="","",'Voluntary Elections'!$B114)</f>
        <v/>
      </c>
      <c r="P409" s="298" t="str">
        <f>IF($M409="","",'Voluntary Elections'!$E114)</f>
        <v/>
      </c>
      <c r="Q409" s="327" t="str">
        <f>IF($M409="","",'Voluntary Elections'!$G114)</f>
        <v/>
      </c>
      <c r="R409" s="328" t="str">
        <f>IF($M409="","",'Voluntary Elections'!$H114)</f>
        <v/>
      </c>
      <c r="S409" s="332" t="str">
        <f>IF($M409="","",'Voluntary Elections'!$I114)</f>
        <v/>
      </c>
      <c r="T409" s="333" t="str">
        <f>IF($M409="","",IFERROR(INDEX('voluntary life sheet'!$C$3:$M$3,1,MATCH(N(P409),{0,30,35,40,45,50,55,60,65,70,75},1)),0))</f>
        <v/>
      </c>
      <c r="U409" s="334" t="str">
        <f>IF($M409="","",'Voluntary Elections'!$J114)</f>
        <v/>
      </c>
      <c r="V409" s="356" t="str">
        <f>IF($M409="","",IF(AND(OR(Q409="",AND(Q409&gt;=10000,Q409&lt;=MIN(500000,5*'Voluntary Elections'!F114),MOD(Q409,10000)=0)),OR(R409="",AND(R409&gt;=5000,R409&lt;=MIN(25000,0.5*Q409),MOD(R409,5000)=0)),OR(S409="",OR(S409=1000,S409=10000))),IF(Q409&gt;100000,"Valid — Employee amount over GI","Valid"),"Review limits"))</f>
        <v/>
      </c>
    </row>
    <row r="410" spans="2:22" x14ac:dyDescent="0.3">
      <c r="B410" s="362" t="str">
        <f>IF('Voluntary Elections'!$C65="","",'Voluntary Elections'!$C65)</f>
        <v/>
      </c>
      <c r="C410" s="362" t="str">
        <f>IF('Voluntary Elections'!$D65="","",'Voluntary Elections'!$D65)</f>
        <v/>
      </c>
      <c r="D410" s="308" t="str">
        <f>IF($B410="","",'Voluntary Elections'!$B65)</f>
        <v/>
      </c>
      <c r="E410" s="309" t="str">
        <f>IF($B410="","",'Voluntary Elections'!$E65)</f>
        <v/>
      </c>
      <c r="F410" s="335" t="str">
        <f>IF($B410="","",'Voluntary Elections'!$G65)</f>
        <v/>
      </c>
      <c r="G410" s="336" t="str">
        <f>IF($B410="","",'Voluntary Elections'!$H65)</f>
        <v/>
      </c>
      <c r="H410" s="336" t="str">
        <f>IF($B410="","",'Voluntary Elections'!$I65)</f>
        <v/>
      </c>
      <c r="I410" s="337" t="str">
        <f>IF($B410="","",IFERROR(INDEX('voluntary life sheet'!$C$3:$M$3,1,MATCH(N(E410),{0,30,35,40,45,50,55,60,65,70,75},1)),0))</f>
        <v/>
      </c>
      <c r="J410" s="338" t="str">
        <f>IF($B410="","",'Voluntary Elections'!$J65)</f>
        <v/>
      </c>
      <c r="K410" s="204" t="str">
        <f>IF($B410="","",IF(AND(OR(F410="",AND(F410&gt;=10000,F410&lt;=MIN(500000,5*'Voluntary Elections'!F65),MOD(F410,10000)=0)),OR(G410="",AND(G410&gt;=5000,G410&lt;=MIN(25000,0.5*F410),MOD(G410,5000)=0)),OR(H410="",OR(H410=1000,H410=10000))),IF(F410&gt;100000,"Valid — Employee amount over GI","Valid"),"Review limits"))</f>
        <v/>
      </c>
      <c r="L410" s="331"/>
      <c r="M410" s="309" t="str">
        <f>IF('Voluntary Elections'!$C115="","",'Voluntary Elections'!$C115)</f>
        <v/>
      </c>
      <c r="N410" s="309" t="str">
        <f>IF('Voluntary Elections'!$D115="","",'Voluntary Elections'!$D115)</f>
        <v/>
      </c>
      <c r="O410" s="308" t="str">
        <f>IF($M410="","",'Voluntary Elections'!$B115)</f>
        <v/>
      </c>
      <c r="P410" s="309" t="str">
        <f>IF($M410="","",'Voluntary Elections'!$E115)</f>
        <v/>
      </c>
      <c r="Q410" s="335" t="str">
        <f>IF($M410="","",'Voluntary Elections'!$G115)</f>
        <v/>
      </c>
      <c r="R410" s="336" t="str">
        <f>IF($M410="","",'Voluntary Elections'!$H115)</f>
        <v/>
      </c>
      <c r="S410" s="339" t="str">
        <f>IF($M410="","",'Voluntary Elections'!$I115)</f>
        <v/>
      </c>
      <c r="T410" s="340" t="str">
        <f>IF($M410="","",IFERROR(INDEX('voluntary life sheet'!$C$3:$M$3,1,MATCH(N(P410),{0,30,35,40,45,50,55,60,65,70,75},1)),0))</f>
        <v/>
      </c>
      <c r="U410" s="341" t="str">
        <f>IF($M410="","",'Voluntary Elections'!$J115)</f>
        <v/>
      </c>
      <c r="V410" s="356" t="str">
        <f>IF($M410="","",IF(AND(OR(Q410="",AND(Q410&gt;=10000,Q410&lt;=MIN(500000,5*'Voluntary Elections'!F115),MOD(Q410,10000)=0)),OR(R410="",AND(R410&gt;=5000,R410&lt;=MIN(25000,0.5*Q410),MOD(R410,5000)=0)),OR(S410="",OR(S410=1000,S410=10000))),IF(Q410&gt;100000,"Valid — Employee amount over GI","Valid"),"Review limits"))</f>
        <v/>
      </c>
    </row>
    <row r="411" spans="2:22" x14ac:dyDescent="0.3">
      <c r="B411" s="361" t="str">
        <f>IF('Voluntary Elections'!$C66="","",'Voluntary Elections'!$C66)</f>
        <v/>
      </c>
      <c r="C411" s="361" t="str">
        <f>IF('Voluntary Elections'!$D66="","",'Voluntary Elections'!$D66)</f>
        <v/>
      </c>
      <c r="D411" s="297" t="str">
        <f>IF($B411="","",'Voluntary Elections'!$B66)</f>
        <v/>
      </c>
      <c r="E411" s="298" t="str">
        <f>IF($B411="","",'Voluntary Elections'!$E66)</f>
        <v/>
      </c>
      <c r="F411" s="327" t="str">
        <f>IF($B411="","",'Voluntary Elections'!$G66)</f>
        <v/>
      </c>
      <c r="G411" s="328" t="str">
        <f>IF($B411="","",'Voluntary Elections'!$H66)</f>
        <v/>
      </c>
      <c r="H411" s="328" t="str">
        <f>IF($B411="","",'Voluntary Elections'!$I66)</f>
        <v/>
      </c>
      <c r="I411" s="329" t="str">
        <f>IF($B411="","",IFERROR(INDEX('voluntary life sheet'!$C$3:$M$3,1,MATCH(N(E411),{0,30,35,40,45,50,55,60,65,70,75},1)),0))</f>
        <v/>
      </c>
      <c r="J411" s="330" t="str">
        <f>IF($B411="","",'Voluntary Elections'!$J66)</f>
        <v/>
      </c>
      <c r="K411" s="204" t="str">
        <f>IF($B411="","",IF(AND(OR(F411="",AND(F411&gt;=10000,F411&lt;=MIN(500000,5*'Voluntary Elections'!F66),MOD(F411,10000)=0)),OR(G411="",AND(G411&gt;=5000,G411&lt;=MIN(25000,0.5*F411),MOD(G411,5000)=0)),OR(H411="",OR(H411=1000,H411=10000))),IF(F411&gt;100000,"Valid — Employee amount over GI","Valid"),"Review limits"))</f>
        <v/>
      </c>
      <c r="L411" s="331"/>
      <c r="M411" s="298" t="str">
        <f>IF('Voluntary Elections'!$C116="","",'Voluntary Elections'!$C116)</f>
        <v/>
      </c>
      <c r="N411" s="298" t="str">
        <f>IF('Voluntary Elections'!$D116="","",'Voluntary Elections'!$D116)</f>
        <v/>
      </c>
      <c r="O411" s="297" t="str">
        <f>IF($M411="","",'Voluntary Elections'!$B116)</f>
        <v/>
      </c>
      <c r="P411" s="298" t="str">
        <f>IF($M411="","",'Voluntary Elections'!$E116)</f>
        <v/>
      </c>
      <c r="Q411" s="327" t="str">
        <f>IF($M411="","",'Voluntary Elections'!$G116)</f>
        <v/>
      </c>
      <c r="R411" s="328" t="str">
        <f>IF($M411="","",'Voluntary Elections'!$H116)</f>
        <v/>
      </c>
      <c r="S411" s="332" t="str">
        <f>IF($M411="","",'Voluntary Elections'!$I116)</f>
        <v/>
      </c>
      <c r="T411" s="333" t="str">
        <f>IF($M411="","",IFERROR(INDEX('voluntary life sheet'!$C$3:$M$3,1,MATCH(N(P411),{0,30,35,40,45,50,55,60,65,70,75},1)),0))</f>
        <v/>
      </c>
      <c r="U411" s="334" t="str">
        <f>IF($M411="","",'Voluntary Elections'!$J116)</f>
        <v/>
      </c>
      <c r="V411" s="356" t="str">
        <f>IF($M411="","",IF(AND(OR(Q411="",AND(Q411&gt;=10000,Q411&lt;=MIN(500000,5*'Voluntary Elections'!F116),MOD(Q411,10000)=0)),OR(R411="",AND(R411&gt;=5000,R411&lt;=MIN(25000,0.5*Q411),MOD(R411,5000)=0)),OR(S411="",OR(S411=1000,S411=10000))),IF(Q411&gt;100000,"Valid — Employee amount over GI","Valid"),"Review limits"))</f>
        <v/>
      </c>
    </row>
    <row r="412" spans="2:22" x14ac:dyDescent="0.3">
      <c r="B412" s="362" t="str">
        <f>IF('Voluntary Elections'!$C67="","",'Voluntary Elections'!$C67)</f>
        <v/>
      </c>
      <c r="C412" s="362" t="str">
        <f>IF('Voluntary Elections'!$D67="","",'Voluntary Elections'!$D67)</f>
        <v/>
      </c>
      <c r="D412" s="308" t="str">
        <f>IF($B412="","",'Voluntary Elections'!$B67)</f>
        <v/>
      </c>
      <c r="E412" s="309" t="str">
        <f>IF($B412="","",'Voluntary Elections'!$E67)</f>
        <v/>
      </c>
      <c r="F412" s="335" t="str">
        <f>IF($B412="","",'Voluntary Elections'!$G67)</f>
        <v/>
      </c>
      <c r="G412" s="336" t="str">
        <f>IF($B412="","",'Voluntary Elections'!$H67)</f>
        <v/>
      </c>
      <c r="H412" s="336" t="str">
        <f>IF($B412="","",'Voluntary Elections'!$I67)</f>
        <v/>
      </c>
      <c r="I412" s="337" t="str">
        <f>IF($B412="","",IFERROR(INDEX('voluntary life sheet'!$C$3:$M$3,1,MATCH(N(E412),{0,30,35,40,45,50,55,60,65,70,75},1)),0))</f>
        <v/>
      </c>
      <c r="J412" s="338" t="str">
        <f>IF($B412="","",'Voluntary Elections'!$J67)</f>
        <v/>
      </c>
      <c r="K412" s="204" t="str">
        <f>IF($B412="","",IF(AND(OR(F412="",AND(F412&gt;=10000,F412&lt;=MIN(500000,5*'Voluntary Elections'!F67),MOD(F412,10000)=0)),OR(G412="",AND(G412&gt;=5000,G412&lt;=MIN(25000,0.5*F412),MOD(G412,5000)=0)),OR(H412="",OR(H412=1000,H412=10000))),IF(F412&gt;100000,"Valid — Employee amount over GI","Valid"),"Review limits"))</f>
        <v/>
      </c>
      <c r="L412" s="331"/>
      <c r="M412" s="309" t="str">
        <f>IF('Voluntary Elections'!$C117="","",'Voluntary Elections'!$C117)</f>
        <v/>
      </c>
      <c r="N412" s="309" t="str">
        <f>IF('Voluntary Elections'!$D117="","",'Voluntary Elections'!$D117)</f>
        <v/>
      </c>
      <c r="O412" s="308" t="str">
        <f>IF($M412="","",'Voluntary Elections'!$B117)</f>
        <v/>
      </c>
      <c r="P412" s="309" t="str">
        <f>IF($M412="","",'Voluntary Elections'!$E117)</f>
        <v/>
      </c>
      <c r="Q412" s="335" t="str">
        <f>IF($M412="","",'Voluntary Elections'!$G117)</f>
        <v/>
      </c>
      <c r="R412" s="336" t="str">
        <f>IF($M412="","",'Voluntary Elections'!$H117)</f>
        <v/>
      </c>
      <c r="S412" s="339" t="str">
        <f>IF($M412="","",'Voluntary Elections'!$I117)</f>
        <v/>
      </c>
      <c r="T412" s="340" t="str">
        <f>IF($M412="","",IFERROR(INDEX('voluntary life sheet'!$C$3:$M$3,1,MATCH(N(P412),{0,30,35,40,45,50,55,60,65,70,75},1)),0))</f>
        <v/>
      </c>
      <c r="U412" s="341" t="str">
        <f>IF($M412="","",'Voluntary Elections'!$J117)</f>
        <v/>
      </c>
      <c r="V412" s="356" t="str">
        <f>IF($M412="","",IF(AND(OR(Q412="",AND(Q412&gt;=10000,Q412&lt;=MIN(500000,5*'Voluntary Elections'!F117),MOD(Q412,10000)=0)),OR(R412="",AND(R412&gt;=5000,R412&lt;=MIN(25000,0.5*Q412),MOD(R412,5000)=0)),OR(S412="",OR(S412=1000,S412=10000))),IF(Q412&gt;100000,"Valid — Employee amount over GI","Valid"),"Review limits"))</f>
        <v/>
      </c>
    </row>
    <row r="413" spans="2:22" x14ac:dyDescent="0.3">
      <c r="B413" s="361" t="str">
        <f>IF('Voluntary Elections'!$C68="","",'Voluntary Elections'!$C68)</f>
        <v/>
      </c>
      <c r="C413" s="361" t="str">
        <f>IF('Voluntary Elections'!$D68="","",'Voluntary Elections'!$D68)</f>
        <v/>
      </c>
      <c r="D413" s="297" t="str">
        <f>IF($B413="","",'Voluntary Elections'!$B68)</f>
        <v/>
      </c>
      <c r="E413" s="298" t="str">
        <f>IF($B413="","",'Voluntary Elections'!$E68)</f>
        <v/>
      </c>
      <c r="F413" s="327" t="str">
        <f>IF($B413="","",'Voluntary Elections'!$G68)</f>
        <v/>
      </c>
      <c r="G413" s="328" t="str">
        <f>IF($B413="","",'Voluntary Elections'!$H68)</f>
        <v/>
      </c>
      <c r="H413" s="328" t="str">
        <f>IF($B413="","",'Voluntary Elections'!$I68)</f>
        <v/>
      </c>
      <c r="I413" s="329" t="str">
        <f>IF($B413="","",IFERROR(INDEX('voluntary life sheet'!$C$3:$M$3,1,MATCH(N(E413),{0,30,35,40,45,50,55,60,65,70,75},1)),0))</f>
        <v/>
      </c>
      <c r="J413" s="330" t="str">
        <f>IF($B413="","",'Voluntary Elections'!$J68)</f>
        <v/>
      </c>
      <c r="K413" s="204" t="str">
        <f>IF($B413="","",IF(AND(OR(F413="",AND(F413&gt;=10000,F413&lt;=MIN(500000,5*'Voluntary Elections'!F68),MOD(F413,10000)=0)),OR(G413="",AND(G413&gt;=5000,G413&lt;=MIN(25000,0.5*F413),MOD(G413,5000)=0)),OR(H413="",OR(H413=1000,H413=10000))),IF(F413&gt;100000,"Valid — Employee amount over GI","Valid"),"Review limits"))</f>
        <v/>
      </c>
      <c r="L413" s="331"/>
      <c r="M413" s="298" t="str">
        <f>IF('Voluntary Elections'!$C118="","",'Voluntary Elections'!$C118)</f>
        <v/>
      </c>
      <c r="N413" s="298" t="str">
        <f>IF('Voluntary Elections'!$D118="","",'Voluntary Elections'!$D118)</f>
        <v/>
      </c>
      <c r="O413" s="297" t="str">
        <f>IF($M413="","",'Voluntary Elections'!$B118)</f>
        <v/>
      </c>
      <c r="P413" s="298" t="str">
        <f>IF($M413="","",'Voluntary Elections'!$E118)</f>
        <v/>
      </c>
      <c r="Q413" s="327" t="str">
        <f>IF($M413="","",'Voluntary Elections'!$G118)</f>
        <v/>
      </c>
      <c r="R413" s="328" t="str">
        <f>IF($M413="","",'Voluntary Elections'!$H118)</f>
        <v/>
      </c>
      <c r="S413" s="332" t="str">
        <f>IF($M413="","",'Voluntary Elections'!$I118)</f>
        <v/>
      </c>
      <c r="T413" s="333" t="str">
        <f>IF($M413="","",IFERROR(INDEX('voluntary life sheet'!$C$3:$M$3,1,MATCH(N(P413),{0,30,35,40,45,50,55,60,65,70,75},1)),0))</f>
        <v/>
      </c>
      <c r="U413" s="334" t="str">
        <f>IF($M413="","",'Voluntary Elections'!$J118)</f>
        <v/>
      </c>
      <c r="V413" s="356" t="str">
        <f>IF($M413="","",IF(AND(OR(Q413="",AND(Q413&gt;=10000,Q413&lt;=MIN(500000,5*'Voluntary Elections'!F118),MOD(Q413,10000)=0)),OR(R413="",AND(R413&gt;=5000,R413&lt;=MIN(25000,0.5*Q413),MOD(R413,5000)=0)),OR(S413="",OR(S413=1000,S413=10000))),IF(Q413&gt;100000,"Valid — Employee amount over GI","Valid"),"Review limits"))</f>
        <v/>
      </c>
    </row>
    <row r="414" spans="2:22" x14ac:dyDescent="0.3">
      <c r="B414" s="362" t="str">
        <f>IF('Voluntary Elections'!$C69="","",'Voluntary Elections'!$C69)</f>
        <v/>
      </c>
      <c r="C414" s="362" t="str">
        <f>IF('Voluntary Elections'!$D69="","",'Voluntary Elections'!$D69)</f>
        <v/>
      </c>
      <c r="D414" s="308" t="str">
        <f>IF($B414="","",'Voluntary Elections'!$B69)</f>
        <v/>
      </c>
      <c r="E414" s="309" t="str">
        <f>IF($B414="","",'Voluntary Elections'!$E69)</f>
        <v/>
      </c>
      <c r="F414" s="335" t="str">
        <f>IF($B414="","",'Voluntary Elections'!$G69)</f>
        <v/>
      </c>
      <c r="G414" s="336" t="str">
        <f>IF($B414="","",'Voluntary Elections'!$H69)</f>
        <v/>
      </c>
      <c r="H414" s="336" t="str">
        <f>IF($B414="","",'Voluntary Elections'!$I69)</f>
        <v/>
      </c>
      <c r="I414" s="337" t="str">
        <f>IF($B414="","",IFERROR(INDEX('voluntary life sheet'!$C$3:$M$3,1,MATCH(N(E414),{0,30,35,40,45,50,55,60,65,70,75},1)),0))</f>
        <v/>
      </c>
      <c r="J414" s="338" t="str">
        <f>IF($B414="","",'Voluntary Elections'!$J69)</f>
        <v/>
      </c>
      <c r="K414" s="204" t="str">
        <f>IF($B414="","",IF(AND(OR(F414="",AND(F414&gt;=10000,F414&lt;=MIN(500000,5*'Voluntary Elections'!F69),MOD(F414,10000)=0)),OR(G414="",AND(G414&gt;=5000,G414&lt;=MIN(25000,0.5*F414),MOD(G414,5000)=0)),OR(H414="",OR(H414=1000,H414=10000))),IF(F414&gt;100000,"Valid — Employee amount over GI","Valid"),"Review limits"))</f>
        <v/>
      </c>
      <c r="L414" s="331"/>
      <c r="M414" s="309" t="str">
        <f>IF('Voluntary Elections'!$C119="","",'Voluntary Elections'!$C119)</f>
        <v/>
      </c>
      <c r="N414" s="309" t="str">
        <f>IF('Voluntary Elections'!$D119="","",'Voluntary Elections'!$D119)</f>
        <v/>
      </c>
      <c r="O414" s="308" t="str">
        <f>IF($M414="","",'Voluntary Elections'!$B119)</f>
        <v/>
      </c>
      <c r="P414" s="309" t="str">
        <f>IF($M414="","",'Voluntary Elections'!$E119)</f>
        <v/>
      </c>
      <c r="Q414" s="335" t="str">
        <f>IF($M414="","",'Voluntary Elections'!$G119)</f>
        <v/>
      </c>
      <c r="R414" s="336" t="str">
        <f>IF($M414="","",'Voluntary Elections'!$H119)</f>
        <v/>
      </c>
      <c r="S414" s="339" t="str">
        <f>IF($M414="","",'Voluntary Elections'!$I119)</f>
        <v/>
      </c>
      <c r="T414" s="340" t="str">
        <f>IF($M414="","",IFERROR(INDEX('voluntary life sheet'!$C$3:$M$3,1,MATCH(N(P414),{0,30,35,40,45,50,55,60,65,70,75},1)),0))</f>
        <v/>
      </c>
      <c r="U414" s="341" t="str">
        <f>IF($M414="","",'Voluntary Elections'!$J119)</f>
        <v/>
      </c>
      <c r="V414" s="356" t="str">
        <f>IF($M414="","",IF(AND(OR(Q414="",AND(Q414&gt;=10000,Q414&lt;=MIN(500000,5*'Voluntary Elections'!F119),MOD(Q414,10000)=0)),OR(R414="",AND(R414&gt;=5000,R414&lt;=MIN(25000,0.5*Q414),MOD(R414,5000)=0)),OR(S414="",OR(S414=1000,S414=10000))),IF(Q414&gt;100000,"Valid — Employee amount over GI","Valid"),"Review limits"))</f>
        <v/>
      </c>
    </row>
    <row r="415" spans="2:22" x14ac:dyDescent="0.3">
      <c r="B415" s="361" t="str">
        <f>IF('Voluntary Elections'!$C70="","",'Voluntary Elections'!$C70)</f>
        <v/>
      </c>
      <c r="C415" s="361" t="str">
        <f>IF('Voluntary Elections'!$D70="","",'Voluntary Elections'!$D70)</f>
        <v/>
      </c>
      <c r="D415" s="297" t="str">
        <f>IF($B415="","",'Voluntary Elections'!$B70)</f>
        <v/>
      </c>
      <c r="E415" s="298" t="str">
        <f>IF($B415="","",'Voluntary Elections'!$E70)</f>
        <v/>
      </c>
      <c r="F415" s="327" t="str">
        <f>IF($B415="","",'Voluntary Elections'!$G70)</f>
        <v/>
      </c>
      <c r="G415" s="328" t="str">
        <f>IF($B415="","",'Voluntary Elections'!$H70)</f>
        <v/>
      </c>
      <c r="H415" s="328" t="str">
        <f>IF($B415="","",'Voluntary Elections'!$I70)</f>
        <v/>
      </c>
      <c r="I415" s="329" t="str">
        <f>IF($B415="","",IFERROR(INDEX('voluntary life sheet'!$C$3:$M$3,1,MATCH(N(E415),{0,30,35,40,45,50,55,60,65,70,75},1)),0))</f>
        <v/>
      </c>
      <c r="J415" s="330" t="str">
        <f>IF($B415="","",'Voluntary Elections'!$J70)</f>
        <v/>
      </c>
      <c r="K415" s="204" t="str">
        <f>IF($B415="","",IF(AND(OR(F415="",AND(F415&gt;=10000,F415&lt;=MIN(500000,5*'Voluntary Elections'!F70),MOD(F415,10000)=0)),OR(G415="",AND(G415&gt;=5000,G415&lt;=MIN(25000,0.5*F415),MOD(G415,5000)=0)),OR(H415="",OR(H415=1000,H415=10000))),IF(F415&gt;100000,"Valid — Employee amount over GI","Valid"),"Review limits"))</f>
        <v/>
      </c>
      <c r="L415" s="331"/>
      <c r="M415" s="298" t="str">
        <f>IF('Voluntary Elections'!$C120="","",'Voluntary Elections'!$C120)</f>
        <v/>
      </c>
      <c r="N415" s="298" t="str">
        <f>IF('Voluntary Elections'!$D120="","",'Voluntary Elections'!$D120)</f>
        <v/>
      </c>
      <c r="O415" s="297" t="str">
        <f>IF($M415="","",'Voluntary Elections'!$B120)</f>
        <v/>
      </c>
      <c r="P415" s="298" t="str">
        <f>IF($M415="","",'Voluntary Elections'!$E120)</f>
        <v/>
      </c>
      <c r="Q415" s="327" t="str">
        <f>IF($M415="","",'Voluntary Elections'!$G120)</f>
        <v/>
      </c>
      <c r="R415" s="328" t="str">
        <f>IF($M415="","",'Voluntary Elections'!$H120)</f>
        <v/>
      </c>
      <c r="S415" s="332" t="str">
        <f>IF($M415="","",'Voluntary Elections'!$I120)</f>
        <v/>
      </c>
      <c r="T415" s="333" t="str">
        <f>IF($M415="","",IFERROR(INDEX('voluntary life sheet'!$C$3:$M$3,1,MATCH(N(P415),{0,30,35,40,45,50,55,60,65,70,75},1)),0))</f>
        <v/>
      </c>
      <c r="U415" s="334" t="str">
        <f>IF($M415="","",'Voluntary Elections'!$J120)</f>
        <v/>
      </c>
      <c r="V415" s="356" t="str">
        <f>IF($M415="","",IF(AND(OR(Q415="",AND(Q415&gt;=10000,Q415&lt;=MIN(500000,5*'Voluntary Elections'!F120),MOD(Q415,10000)=0)),OR(R415="",AND(R415&gt;=5000,R415&lt;=MIN(25000,0.5*Q415),MOD(R415,5000)=0)),OR(S415="",OR(S415=1000,S415=10000))),IF(Q415&gt;100000,"Valid — Employee amount over GI","Valid"),"Review limits"))</f>
        <v/>
      </c>
    </row>
    <row r="416" spans="2:22" x14ac:dyDescent="0.3">
      <c r="B416" s="362" t="str">
        <f>IF('Voluntary Elections'!$C71="","",'Voluntary Elections'!$C71)</f>
        <v/>
      </c>
      <c r="C416" s="362" t="str">
        <f>IF('Voluntary Elections'!$D71="","",'Voluntary Elections'!$D71)</f>
        <v/>
      </c>
      <c r="D416" s="308" t="str">
        <f>IF($B416="","",'Voluntary Elections'!$B71)</f>
        <v/>
      </c>
      <c r="E416" s="309" t="str">
        <f>IF($B416="","",'Voluntary Elections'!$E71)</f>
        <v/>
      </c>
      <c r="F416" s="335" t="str">
        <f>IF($B416="","",'Voluntary Elections'!$G71)</f>
        <v/>
      </c>
      <c r="G416" s="336" t="str">
        <f>IF($B416="","",'Voluntary Elections'!$H71)</f>
        <v/>
      </c>
      <c r="H416" s="336" t="str">
        <f>IF($B416="","",'Voluntary Elections'!$I71)</f>
        <v/>
      </c>
      <c r="I416" s="337" t="str">
        <f>IF($B416="","",IFERROR(INDEX('voluntary life sheet'!$C$3:$M$3,1,MATCH(N(E416),{0,30,35,40,45,50,55,60,65,70,75},1)),0))</f>
        <v/>
      </c>
      <c r="J416" s="338" t="str">
        <f>IF($B416="","",'Voluntary Elections'!$J71)</f>
        <v/>
      </c>
      <c r="K416" s="204" t="str">
        <f>IF($B416="","",IF(AND(OR(F416="",AND(F416&gt;=10000,F416&lt;=MIN(500000,5*'Voluntary Elections'!F71),MOD(F416,10000)=0)),OR(G416="",AND(G416&gt;=5000,G416&lt;=MIN(25000,0.5*F416),MOD(G416,5000)=0)),OR(H416="",OR(H416=1000,H416=10000))),IF(F416&gt;100000,"Valid — Employee amount over GI","Valid"),"Review limits"))</f>
        <v/>
      </c>
      <c r="L416" s="331"/>
      <c r="M416" s="309" t="str">
        <f>IF('Voluntary Elections'!$C121="","",'Voluntary Elections'!$C121)</f>
        <v/>
      </c>
      <c r="N416" s="309" t="str">
        <f>IF('Voluntary Elections'!$D121="","",'Voluntary Elections'!$D121)</f>
        <v/>
      </c>
      <c r="O416" s="308" t="str">
        <f>IF($M416="","",'Voluntary Elections'!$B121)</f>
        <v/>
      </c>
      <c r="P416" s="309" t="str">
        <f>IF($M416="","",'Voluntary Elections'!$E121)</f>
        <v/>
      </c>
      <c r="Q416" s="335" t="str">
        <f>IF($M416="","",'Voluntary Elections'!$G121)</f>
        <v/>
      </c>
      <c r="R416" s="336" t="str">
        <f>IF($M416="","",'Voluntary Elections'!$H121)</f>
        <v/>
      </c>
      <c r="S416" s="339" t="str">
        <f>IF($M416="","",'Voluntary Elections'!$I121)</f>
        <v/>
      </c>
      <c r="T416" s="340" t="str">
        <f>IF($M416="","",IFERROR(INDEX('voluntary life sheet'!$C$3:$M$3,1,MATCH(N(P416),{0,30,35,40,45,50,55,60,65,70,75},1)),0))</f>
        <v/>
      </c>
      <c r="U416" s="341" t="str">
        <f>IF($M416="","",'Voluntary Elections'!$J121)</f>
        <v/>
      </c>
      <c r="V416" s="356" t="str">
        <f>IF($M416="","",IF(AND(OR(Q416="",AND(Q416&gt;=10000,Q416&lt;=MIN(500000,5*'Voluntary Elections'!F121),MOD(Q416,10000)=0)),OR(R416="",AND(R416&gt;=5000,R416&lt;=MIN(25000,0.5*Q416),MOD(R416,5000)=0)),OR(S416="",OR(S416=1000,S416=10000))),IF(Q416&gt;100000,"Valid — Employee amount over GI","Valid"),"Review limits"))</f>
        <v/>
      </c>
    </row>
    <row r="417" spans="2:22" x14ac:dyDescent="0.3">
      <c r="B417" s="361" t="str">
        <f>IF('Voluntary Elections'!$C72="","",'Voluntary Elections'!$C72)</f>
        <v/>
      </c>
      <c r="C417" s="361" t="str">
        <f>IF('Voluntary Elections'!$D72="","",'Voluntary Elections'!$D72)</f>
        <v/>
      </c>
      <c r="D417" s="297" t="str">
        <f>IF($B417="","",'Voluntary Elections'!$B72)</f>
        <v/>
      </c>
      <c r="E417" s="298" t="str">
        <f>IF($B417="","",'Voluntary Elections'!$E72)</f>
        <v/>
      </c>
      <c r="F417" s="327" t="str">
        <f>IF($B417="","",'Voluntary Elections'!$G72)</f>
        <v/>
      </c>
      <c r="G417" s="328" t="str">
        <f>IF($B417="","",'Voluntary Elections'!$H72)</f>
        <v/>
      </c>
      <c r="H417" s="328" t="str">
        <f>IF($B417="","",'Voluntary Elections'!$I72)</f>
        <v/>
      </c>
      <c r="I417" s="329" t="str">
        <f>IF($B417="","",IFERROR(INDEX('voluntary life sheet'!$C$3:$M$3,1,MATCH(N(E417),{0,30,35,40,45,50,55,60,65,70,75},1)),0))</f>
        <v/>
      </c>
      <c r="J417" s="330" t="str">
        <f>IF($B417="","",'Voluntary Elections'!$J72)</f>
        <v/>
      </c>
      <c r="K417" s="204" t="str">
        <f>IF($B417="","",IF(AND(OR(F417="",AND(F417&gt;=10000,F417&lt;=MIN(500000,5*'Voluntary Elections'!F72),MOD(F417,10000)=0)),OR(G417="",AND(G417&gt;=5000,G417&lt;=MIN(25000,0.5*F417),MOD(G417,5000)=0)),OR(H417="",OR(H417=1000,H417=10000))),IF(F417&gt;100000,"Valid — Employee amount over GI","Valid"),"Review limits"))</f>
        <v/>
      </c>
      <c r="L417" s="331"/>
      <c r="M417" s="298" t="str">
        <f>IF('Voluntary Elections'!$C122="","",'Voluntary Elections'!$C122)</f>
        <v/>
      </c>
      <c r="N417" s="298" t="str">
        <f>IF('Voluntary Elections'!$D122="","",'Voluntary Elections'!$D122)</f>
        <v/>
      </c>
      <c r="O417" s="297" t="str">
        <f>IF($M417="","",'Voluntary Elections'!$B122)</f>
        <v/>
      </c>
      <c r="P417" s="298" t="str">
        <f>IF($M417="","",'Voluntary Elections'!$E122)</f>
        <v/>
      </c>
      <c r="Q417" s="327" t="str">
        <f>IF($M417="","",'Voluntary Elections'!$G122)</f>
        <v/>
      </c>
      <c r="R417" s="328" t="str">
        <f>IF($M417="","",'Voluntary Elections'!$H122)</f>
        <v/>
      </c>
      <c r="S417" s="332" t="str">
        <f>IF($M417="","",'Voluntary Elections'!$I122)</f>
        <v/>
      </c>
      <c r="T417" s="333" t="str">
        <f>IF($M417="","",IFERROR(INDEX('voluntary life sheet'!$C$3:$M$3,1,MATCH(N(P417),{0,30,35,40,45,50,55,60,65,70,75},1)),0))</f>
        <v/>
      </c>
      <c r="U417" s="334" t="str">
        <f>IF($M417="","",'Voluntary Elections'!$J122)</f>
        <v/>
      </c>
      <c r="V417" s="356" t="str">
        <f>IF($M417="","",IF(AND(OR(Q417="",AND(Q417&gt;=10000,Q417&lt;=MIN(500000,5*'Voluntary Elections'!F122),MOD(Q417,10000)=0)),OR(R417="",AND(R417&gt;=5000,R417&lt;=MIN(25000,0.5*Q417),MOD(R417,5000)=0)),OR(S417="",OR(S417=1000,S417=10000))),IF(Q417&gt;100000,"Valid — Employee amount over GI","Valid"),"Review limits"))</f>
        <v/>
      </c>
    </row>
    <row r="418" spans="2:22" x14ac:dyDescent="0.3">
      <c r="B418" s="362" t="str">
        <f>IF('Voluntary Elections'!$C73="","",'Voluntary Elections'!$C73)</f>
        <v/>
      </c>
      <c r="C418" s="362" t="str">
        <f>IF('Voluntary Elections'!$D73="","",'Voluntary Elections'!$D73)</f>
        <v/>
      </c>
      <c r="D418" s="308" t="str">
        <f>IF($B418="","",'Voluntary Elections'!$B73)</f>
        <v/>
      </c>
      <c r="E418" s="309" t="str">
        <f>IF($B418="","",'Voluntary Elections'!$E73)</f>
        <v/>
      </c>
      <c r="F418" s="335" t="str">
        <f>IF($B418="","",'Voluntary Elections'!$G73)</f>
        <v/>
      </c>
      <c r="G418" s="336" t="str">
        <f>IF($B418="","",'Voluntary Elections'!$H73)</f>
        <v/>
      </c>
      <c r="H418" s="336" t="str">
        <f>IF($B418="","",'Voluntary Elections'!$I73)</f>
        <v/>
      </c>
      <c r="I418" s="337" t="str">
        <f>IF($B418="","",IFERROR(INDEX('voluntary life sheet'!$C$3:$M$3,1,MATCH(N(E418),{0,30,35,40,45,50,55,60,65,70,75},1)),0))</f>
        <v/>
      </c>
      <c r="J418" s="338" t="str">
        <f>IF($B418="","",'Voluntary Elections'!$J73)</f>
        <v/>
      </c>
      <c r="K418" s="204" t="str">
        <f>IF($B418="","",IF(AND(OR(F418="",AND(F418&gt;=10000,F418&lt;=MIN(500000,5*'Voluntary Elections'!F73),MOD(F418,10000)=0)),OR(G418="",AND(G418&gt;=5000,G418&lt;=MIN(25000,0.5*F418),MOD(G418,5000)=0)),OR(H418="",OR(H418=1000,H418=10000))),IF(F418&gt;100000,"Valid — Employee amount over GI","Valid"),"Review limits"))</f>
        <v/>
      </c>
      <c r="L418" s="331"/>
      <c r="M418" s="309" t="str">
        <f>IF('Voluntary Elections'!$C123="","",'Voluntary Elections'!$C123)</f>
        <v/>
      </c>
      <c r="N418" s="309" t="str">
        <f>IF('Voluntary Elections'!$D123="","",'Voluntary Elections'!$D123)</f>
        <v/>
      </c>
      <c r="O418" s="308" t="str">
        <f>IF($M418="","",'Voluntary Elections'!$B123)</f>
        <v/>
      </c>
      <c r="P418" s="309" t="str">
        <f>IF($M418="","",'Voluntary Elections'!$E123)</f>
        <v/>
      </c>
      <c r="Q418" s="335" t="str">
        <f>IF($M418="","",'Voluntary Elections'!$G123)</f>
        <v/>
      </c>
      <c r="R418" s="336" t="str">
        <f>IF($M418="","",'Voluntary Elections'!$H123)</f>
        <v/>
      </c>
      <c r="S418" s="339" t="str">
        <f>IF($M418="","",'Voluntary Elections'!$I123)</f>
        <v/>
      </c>
      <c r="T418" s="340" t="str">
        <f>IF($M418="","",IFERROR(INDEX('voluntary life sheet'!$C$3:$M$3,1,MATCH(N(P418),{0,30,35,40,45,50,55,60,65,70,75},1)),0))</f>
        <v/>
      </c>
      <c r="U418" s="341" t="str">
        <f>IF($M418="","",'Voluntary Elections'!$J123)</f>
        <v/>
      </c>
      <c r="V418" s="356" t="str">
        <f>IF($M418="","",IF(AND(OR(Q418="",AND(Q418&gt;=10000,Q418&lt;=MIN(500000,5*'Voluntary Elections'!F123),MOD(Q418,10000)=0)),OR(R418="",AND(R418&gt;=5000,R418&lt;=MIN(25000,0.5*Q418),MOD(R418,5000)=0)),OR(S418="",OR(S418=1000,S418=10000))),IF(Q418&gt;100000,"Valid — Employee amount over GI","Valid"),"Review limits"))</f>
        <v/>
      </c>
    </row>
    <row r="419" spans="2:22" x14ac:dyDescent="0.3">
      <c r="B419" s="361" t="str">
        <f>IF('Voluntary Elections'!$C74="","",'Voluntary Elections'!$C74)</f>
        <v/>
      </c>
      <c r="C419" s="361" t="str">
        <f>IF('Voluntary Elections'!$D74="","",'Voluntary Elections'!$D74)</f>
        <v/>
      </c>
      <c r="D419" s="297" t="str">
        <f>IF($B419="","",'Voluntary Elections'!$B74)</f>
        <v/>
      </c>
      <c r="E419" s="298" t="str">
        <f>IF($B419="","",'Voluntary Elections'!$E74)</f>
        <v/>
      </c>
      <c r="F419" s="327" t="str">
        <f>IF($B419="","",'Voluntary Elections'!$G74)</f>
        <v/>
      </c>
      <c r="G419" s="328" t="str">
        <f>IF($B419="","",'Voluntary Elections'!$H74)</f>
        <v/>
      </c>
      <c r="H419" s="328" t="str">
        <f>IF($B419="","",'Voluntary Elections'!$I74)</f>
        <v/>
      </c>
      <c r="I419" s="329" t="str">
        <f>IF($B419="","",IFERROR(INDEX('voluntary life sheet'!$C$3:$M$3,1,MATCH(N(E419),{0,30,35,40,45,50,55,60,65,70,75},1)),0))</f>
        <v/>
      </c>
      <c r="J419" s="330" t="str">
        <f>IF($B419="","",'Voluntary Elections'!$J74)</f>
        <v/>
      </c>
      <c r="K419" s="204" t="str">
        <f>IF($B419="","",IF(AND(OR(F419="",AND(F419&gt;=10000,F419&lt;=MIN(500000,5*'Voluntary Elections'!F74),MOD(F419,10000)=0)),OR(G419="",AND(G419&gt;=5000,G419&lt;=MIN(25000,0.5*F419),MOD(G419,5000)=0)),OR(H419="",OR(H419=1000,H419=10000))),IF(F419&gt;100000,"Valid — Employee amount over GI","Valid"),"Review limits"))</f>
        <v/>
      </c>
      <c r="L419" s="331"/>
      <c r="M419" s="298" t="str">
        <f>IF('Voluntary Elections'!$C124="","",'Voluntary Elections'!$C124)</f>
        <v/>
      </c>
      <c r="N419" s="298" t="str">
        <f>IF('Voluntary Elections'!$D124="","",'Voluntary Elections'!$D124)</f>
        <v/>
      </c>
      <c r="O419" s="297" t="str">
        <f>IF($M419="","",'Voluntary Elections'!$B124)</f>
        <v/>
      </c>
      <c r="P419" s="298" t="str">
        <f>IF($M419="","",'Voluntary Elections'!$E124)</f>
        <v/>
      </c>
      <c r="Q419" s="327" t="str">
        <f>IF($M419="","",'Voluntary Elections'!$G124)</f>
        <v/>
      </c>
      <c r="R419" s="328" t="str">
        <f>IF($M419="","",'Voluntary Elections'!$H124)</f>
        <v/>
      </c>
      <c r="S419" s="332" t="str">
        <f>IF($M419="","",'Voluntary Elections'!$I124)</f>
        <v/>
      </c>
      <c r="T419" s="333" t="str">
        <f>IF($M419="","",IFERROR(INDEX('voluntary life sheet'!$C$3:$M$3,1,MATCH(N(P419),{0,30,35,40,45,50,55,60,65,70,75},1)),0))</f>
        <v/>
      </c>
      <c r="U419" s="334" t="str">
        <f>IF($M419="","",'Voluntary Elections'!$J124)</f>
        <v/>
      </c>
      <c r="V419" s="356" t="str">
        <f>IF($M419="","",IF(AND(OR(Q419="",AND(Q419&gt;=10000,Q419&lt;=MIN(500000,5*'Voluntary Elections'!F124),MOD(Q419,10000)=0)),OR(R419="",AND(R419&gt;=5000,R419&lt;=MIN(25000,0.5*Q419),MOD(R419,5000)=0)),OR(S419="",OR(S419=1000,S419=10000))),IF(Q419&gt;100000,"Valid — Employee amount over GI","Valid"),"Review limits"))</f>
        <v/>
      </c>
    </row>
    <row r="420" spans="2:22" x14ac:dyDescent="0.3">
      <c r="B420" s="362" t="str">
        <f>IF('Voluntary Elections'!$C75="","",'Voluntary Elections'!$C75)</f>
        <v/>
      </c>
      <c r="C420" s="362" t="str">
        <f>IF('Voluntary Elections'!$D75="","",'Voluntary Elections'!$D75)</f>
        <v/>
      </c>
      <c r="D420" s="308" t="str">
        <f>IF($B420="","",'Voluntary Elections'!$B75)</f>
        <v/>
      </c>
      <c r="E420" s="309" t="str">
        <f>IF($B420="","",'Voluntary Elections'!$E75)</f>
        <v/>
      </c>
      <c r="F420" s="335" t="str">
        <f>IF($B420="","",'Voluntary Elections'!$G75)</f>
        <v/>
      </c>
      <c r="G420" s="336" t="str">
        <f>IF($B420="","",'Voluntary Elections'!$H75)</f>
        <v/>
      </c>
      <c r="H420" s="336" t="str">
        <f>IF($B420="","",'Voluntary Elections'!$I75)</f>
        <v/>
      </c>
      <c r="I420" s="337" t="str">
        <f>IF($B420="","",IFERROR(INDEX('voluntary life sheet'!$C$3:$M$3,1,MATCH(N(E420),{0,30,35,40,45,50,55,60,65,70,75},1)),0))</f>
        <v/>
      </c>
      <c r="J420" s="338" t="str">
        <f>IF($B420="","",'Voluntary Elections'!$J75)</f>
        <v/>
      </c>
      <c r="K420" s="204" t="str">
        <f>IF($B420="","",IF(AND(OR(F420="",AND(F420&gt;=10000,F420&lt;=MIN(500000,5*'Voluntary Elections'!F75),MOD(F420,10000)=0)),OR(G420="",AND(G420&gt;=5000,G420&lt;=MIN(25000,0.5*F420),MOD(G420,5000)=0)),OR(H420="",OR(H420=1000,H420=10000))),IF(F420&gt;100000,"Valid — Employee amount over GI","Valid"),"Review limits"))</f>
        <v/>
      </c>
      <c r="L420" s="331"/>
      <c r="M420" s="309" t="str">
        <f>IF('Voluntary Elections'!$C125="","",'Voluntary Elections'!$C125)</f>
        <v/>
      </c>
      <c r="N420" s="309" t="str">
        <f>IF('Voluntary Elections'!$D125="","",'Voluntary Elections'!$D125)</f>
        <v/>
      </c>
      <c r="O420" s="308" t="str">
        <f>IF($M420="","",'Voluntary Elections'!$B125)</f>
        <v/>
      </c>
      <c r="P420" s="309" t="str">
        <f>IF($M420="","",'Voluntary Elections'!$E125)</f>
        <v/>
      </c>
      <c r="Q420" s="335" t="str">
        <f>IF($M420="","",'Voluntary Elections'!$G125)</f>
        <v/>
      </c>
      <c r="R420" s="336" t="str">
        <f>IF($M420="","",'Voluntary Elections'!$H125)</f>
        <v/>
      </c>
      <c r="S420" s="339" t="str">
        <f>IF($M420="","",'Voluntary Elections'!$I125)</f>
        <v/>
      </c>
      <c r="T420" s="340" t="str">
        <f>IF($M420="","",IFERROR(INDEX('voluntary life sheet'!$C$3:$M$3,1,MATCH(N(P420),{0,30,35,40,45,50,55,60,65,70,75},1)),0))</f>
        <v/>
      </c>
      <c r="U420" s="341" t="str">
        <f>IF($M420="","",'Voluntary Elections'!$J125)</f>
        <v/>
      </c>
      <c r="V420" s="356" t="str">
        <f>IF($M420="","",IF(AND(OR(Q420="",AND(Q420&gt;=10000,Q420&lt;=MIN(500000,5*'Voluntary Elections'!F125),MOD(Q420,10000)=0)),OR(R420="",AND(R420&gt;=5000,R420&lt;=MIN(25000,0.5*Q420),MOD(R420,5000)=0)),OR(S420="",OR(S420=1000,S420=10000))),IF(Q420&gt;100000,"Valid — Employee amount over GI","Valid"),"Review limits"))</f>
        <v/>
      </c>
    </row>
    <row r="421" spans="2:22" x14ac:dyDescent="0.3">
      <c r="B421" s="361" t="str">
        <f>IF('Voluntary Elections'!$C76="","",'Voluntary Elections'!$C76)</f>
        <v/>
      </c>
      <c r="C421" s="361" t="str">
        <f>IF('Voluntary Elections'!$D76="","",'Voluntary Elections'!$D76)</f>
        <v/>
      </c>
      <c r="D421" s="297" t="str">
        <f>IF($B421="","",'Voluntary Elections'!$B76)</f>
        <v/>
      </c>
      <c r="E421" s="298" t="str">
        <f>IF($B421="","",'Voluntary Elections'!$E76)</f>
        <v/>
      </c>
      <c r="F421" s="327" t="str">
        <f>IF($B421="","",'Voluntary Elections'!$G76)</f>
        <v/>
      </c>
      <c r="G421" s="328" t="str">
        <f>IF($B421="","",'Voluntary Elections'!$H76)</f>
        <v/>
      </c>
      <c r="H421" s="328" t="str">
        <f>IF($B421="","",'Voluntary Elections'!$I76)</f>
        <v/>
      </c>
      <c r="I421" s="329" t="str">
        <f>IF($B421="","",IFERROR(INDEX('voluntary life sheet'!$C$3:$M$3,1,MATCH(N(E421),{0,30,35,40,45,50,55,60,65,70,75},1)),0))</f>
        <v/>
      </c>
      <c r="J421" s="330" t="str">
        <f>IF($B421="","",'Voluntary Elections'!$J76)</f>
        <v/>
      </c>
      <c r="K421" s="204" t="str">
        <f>IF($B421="","",IF(AND(OR(F421="",AND(F421&gt;=10000,F421&lt;=MIN(500000,5*'Voluntary Elections'!F76),MOD(F421,10000)=0)),OR(G421="",AND(G421&gt;=5000,G421&lt;=MIN(25000,0.5*F421),MOD(G421,5000)=0)),OR(H421="",OR(H421=1000,H421=10000))),IF(F421&gt;100000,"Valid — Employee amount over GI","Valid"),"Review limits"))</f>
        <v/>
      </c>
      <c r="L421" s="331"/>
      <c r="M421" s="298" t="str">
        <f>IF('Voluntary Elections'!$C126="","",'Voluntary Elections'!$C126)</f>
        <v/>
      </c>
      <c r="N421" s="298" t="str">
        <f>IF('Voluntary Elections'!$D126="","",'Voluntary Elections'!$D126)</f>
        <v/>
      </c>
      <c r="O421" s="297" t="str">
        <f>IF($M421="","",'Voluntary Elections'!$B126)</f>
        <v/>
      </c>
      <c r="P421" s="298" t="str">
        <f>IF($M421="","",'Voluntary Elections'!$E126)</f>
        <v/>
      </c>
      <c r="Q421" s="327" t="str">
        <f>IF($M421="","",'Voluntary Elections'!$G126)</f>
        <v/>
      </c>
      <c r="R421" s="328" t="str">
        <f>IF($M421="","",'Voluntary Elections'!$H126)</f>
        <v/>
      </c>
      <c r="S421" s="332" t="str">
        <f>IF($M421="","",'Voluntary Elections'!$I126)</f>
        <v/>
      </c>
      <c r="T421" s="333" t="str">
        <f>IF($M421="","",IFERROR(INDEX('voluntary life sheet'!$C$3:$M$3,1,MATCH(N(P421),{0,30,35,40,45,50,55,60,65,70,75},1)),0))</f>
        <v/>
      </c>
      <c r="U421" s="334" t="str">
        <f>IF($M421="","",'Voluntary Elections'!$J126)</f>
        <v/>
      </c>
      <c r="V421" s="356" t="str">
        <f>IF($M421="","",IF(AND(OR(Q421="",AND(Q421&gt;=10000,Q421&lt;=MIN(500000,5*'Voluntary Elections'!F126),MOD(Q421,10000)=0)),OR(R421="",AND(R421&gt;=5000,R421&lt;=MIN(25000,0.5*Q421),MOD(R421,5000)=0)),OR(S421="",OR(S421=1000,S421=10000))),IF(Q421&gt;100000,"Valid — Employee amount over GI","Valid"),"Review limits"))</f>
        <v/>
      </c>
    </row>
    <row r="422" spans="2:22" x14ac:dyDescent="0.3">
      <c r="B422" s="362" t="str">
        <f>IF('Voluntary Elections'!$C77="","",'Voluntary Elections'!$C77)</f>
        <v/>
      </c>
      <c r="C422" s="362" t="str">
        <f>IF('Voluntary Elections'!$D77="","",'Voluntary Elections'!$D77)</f>
        <v/>
      </c>
      <c r="D422" s="308" t="str">
        <f>IF($B422="","",'Voluntary Elections'!$B77)</f>
        <v/>
      </c>
      <c r="E422" s="309" t="str">
        <f>IF($B422="","",'Voluntary Elections'!$E77)</f>
        <v/>
      </c>
      <c r="F422" s="335" t="str">
        <f>IF($B422="","",'Voluntary Elections'!$G77)</f>
        <v/>
      </c>
      <c r="G422" s="336" t="str">
        <f>IF($B422="","",'Voluntary Elections'!$H77)</f>
        <v/>
      </c>
      <c r="H422" s="336" t="str">
        <f>IF($B422="","",'Voluntary Elections'!$I77)</f>
        <v/>
      </c>
      <c r="I422" s="337" t="str">
        <f>IF($B422="","",IFERROR(INDEX('voluntary life sheet'!$C$3:$M$3,1,MATCH(N(E422),{0,30,35,40,45,50,55,60,65,70,75},1)),0))</f>
        <v/>
      </c>
      <c r="J422" s="338" t="str">
        <f>IF($B422="","",'Voluntary Elections'!$J77)</f>
        <v/>
      </c>
      <c r="K422" s="204" t="str">
        <f>IF($B422="","",IF(AND(OR(F422="",AND(F422&gt;=10000,F422&lt;=MIN(500000,5*'Voluntary Elections'!F77),MOD(F422,10000)=0)),OR(G422="",AND(G422&gt;=5000,G422&lt;=MIN(25000,0.5*F422),MOD(G422,5000)=0)),OR(H422="",OR(H422=1000,H422=10000))),IF(F422&gt;100000,"Valid — Employee amount over GI","Valid"),"Review limits"))</f>
        <v/>
      </c>
      <c r="L422" s="331"/>
      <c r="M422" s="309" t="str">
        <f>IF('Voluntary Elections'!$C127="","",'Voluntary Elections'!$C127)</f>
        <v/>
      </c>
      <c r="N422" s="309" t="str">
        <f>IF('Voluntary Elections'!$D127="","",'Voluntary Elections'!$D127)</f>
        <v/>
      </c>
      <c r="O422" s="308" t="str">
        <f>IF($M422="","",'Voluntary Elections'!$B127)</f>
        <v/>
      </c>
      <c r="P422" s="309" t="str">
        <f>IF($M422="","",'Voluntary Elections'!$E127)</f>
        <v/>
      </c>
      <c r="Q422" s="335" t="str">
        <f>IF($M422="","",'Voluntary Elections'!$G127)</f>
        <v/>
      </c>
      <c r="R422" s="336" t="str">
        <f>IF($M422="","",'Voluntary Elections'!$H127)</f>
        <v/>
      </c>
      <c r="S422" s="339" t="str">
        <f>IF($M422="","",'Voluntary Elections'!$I127)</f>
        <v/>
      </c>
      <c r="T422" s="340" t="str">
        <f>IF($M422="","",IFERROR(INDEX('voluntary life sheet'!$C$3:$M$3,1,MATCH(N(P422),{0,30,35,40,45,50,55,60,65,70,75},1)),0))</f>
        <v/>
      </c>
      <c r="U422" s="341" t="str">
        <f>IF($M422="","",'Voluntary Elections'!$J127)</f>
        <v/>
      </c>
      <c r="V422" s="356" t="str">
        <f>IF($M422="","",IF(AND(OR(Q422="",AND(Q422&gt;=10000,Q422&lt;=MIN(500000,5*'Voluntary Elections'!F127),MOD(Q422,10000)=0)),OR(R422="",AND(R422&gt;=5000,R422&lt;=MIN(25000,0.5*Q422),MOD(R422,5000)=0)),OR(S422="",OR(S422=1000,S422=10000))),IF(Q422&gt;100000,"Valid — Employee amount over GI","Valid"),"Review limits"))</f>
        <v/>
      </c>
    </row>
    <row r="423" spans="2:22" x14ac:dyDescent="0.3">
      <c r="B423" s="12"/>
      <c r="C423" s="40"/>
      <c r="D423" s="40"/>
      <c r="E423" s="40"/>
      <c r="F423" s="40"/>
      <c r="G423" s="40"/>
      <c r="H423" s="40"/>
      <c r="I423" s="40"/>
      <c r="J423" s="40"/>
      <c r="K423" s="12"/>
      <c r="L423" s="12"/>
      <c r="M423" s="12"/>
      <c r="N423" s="40"/>
      <c r="O423" s="40"/>
      <c r="P423" s="40"/>
      <c r="Q423" s="40"/>
      <c r="R423" s="40"/>
      <c r="S423" s="40"/>
      <c r="T423" s="40"/>
    </row>
    <row r="424" spans="2:22" ht="15" thickBot="1" x14ac:dyDescent="0.35">
      <c r="B424" s="403" t="s">
        <v>238</v>
      </c>
      <c r="C424" s="404"/>
      <c r="D424" s="404"/>
      <c r="E424" s="404"/>
      <c r="F424" s="360">
        <f>SUM(J373:J422,U373:U422)</f>
        <v>0</v>
      </c>
      <c r="G424" s="40"/>
      <c r="H424" s="40"/>
      <c r="I424" s="13"/>
      <c r="J424" s="40"/>
      <c r="K424" s="12"/>
      <c r="L424" s="12"/>
      <c r="M424" s="12"/>
      <c r="N424" s="40"/>
      <c r="O424" s="40"/>
      <c r="P424" s="40"/>
      <c r="Q424" s="40"/>
      <c r="R424" s="40"/>
      <c r="S424" s="40"/>
      <c r="T424" s="40"/>
    </row>
    <row r="425" spans="2:22" ht="15" thickTop="1" x14ac:dyDescent="0.3">
      <c r="B425" s="12"/>
      <c r="C425" s="40"/>
      <c r="D425" s="40"/>
      <c r="E425" s="40"/>
      <c r="F425" s="40"/>
      <c r="G425" s="40"/>
      <c r="H425" s="40"/>
      <c r="I425" s="40"/>
      <c r="J425" s="40"/>
      <c r="K425" s="12"/>
      <c r="L425" s="12"/>
      <c r="M425" s="12"/>
      <c r="N425" s="40"/>
      <c r="O425" s="40"/>
      <c r="P425" s="40"/>
      <c r="Q425" s="40"/>
      <c r="R425" s="40"/>
      <c r="S425" s="40"/>
      <c r="T425" s="40"/>
    </row>
    <row r="426" spans="2:22" x14ac:dyDescent="0.3">
      <c r="B426" s="12"/>
      <c r="C426" s="40"/>
      <c r="D426" s="40"/>
      <c r="E426" s="40"/>
      <c r="F426" s="40"/>
      <c r="G426" s="40"/>
      <c r="H426" s="40"/>
      <c r="I426" s="40"/>
      <c r="J426" s="40"/>
      <c r="K426" s="12"/>
      <c r="L426" s="12"/>
      <c r="M426" s="12"/>
      <c r="N426" s="40"/>
      <c r="O426" s="40"/>
      <c r="P426" s="40"/>
      <c r="Q426" s="40"/>
      <c r="R426" s="40"/>
      <c r="S426" s="40"/>
      <c r="T426" s="40"/>
    </row>
    <row r="427" spans="2:22" x14ac:dyDescent="0.3">
      <c r="B427" s="30" t="s">
        <v>92</v>
      </c>
      <c r="C427" s="52"/>
      <c r="D427" s="52"/>
      <c r="E427" s="52"/>
      <c r="F427" s="52"/>
      <c r="G427" s="45"/>
      <c r="H427" s="45"/>
      <c r="I427" s="45"/>
      <c r="J427" s="198"/>
      <c r="K427" s="23"/>
      <c r="L427" s="23"/>
      <c r="M427" s="293"/>
      <c r="N427" s="294"/>
      <c r="O427" s="95"/>
      <c r="P427" s="51"/>
      <c r="Q427" s="51"/>
      <c r="R427" s="51"/>
      <c r="S427" s="51"/>
      <c r="T427" s="51"/>
    </row>
    <row r="428" spans="2:22" x14ac:dyDescent="0.3">
      <c r="B428" s="12"/>
      <c r="C428" s="40"/>
      <c r="D428" s="40"/>
      <c r="E428" s="40"/>
      <c r="F428" s="40"/>
      <c r="G428" s="40"/>
      <c r="H428" s="40"/>
      <c r="I428" s="40"/>
      <c r="J428" s="40"/>
      <c r="K428" s="12"/>
      <c r="L428" s="12"/>
      <c r="M428" s="12"/>
      <c r="O428" s="40"/>
      <c r="P428" s="40"/>
      <c r="Q428" s="40"/>
      <c r="R428" s="40"/>
      <c r="S428" s="40"/>
      <c r="T428" s="40"/>
    </row>
    <row r="429" spans="2:22" x14ac:dyDescent="0.3">
      <c r="C429" s="40"/>
      <c r="D429" s="40"/>
      <c r="E429" s="40"/>
      <c r="F429" s="40"/>
      <c r="G429" s="40"/>
      <c r="H429" s="40"/>
      <c r="I429" s="40"/>
      <c r="J429" s="40"/>
      <c r="K429" s="12"/>
      <c r="L429" s="12"/>
      <c r="M429" s="12"/>
      <c r="O429" s="40"/>
      <c r="P429" s="40"/>
      <c r="Q429" s="40"/>
      <c r="R429" s="40"/>
      <c r="S429" s="40"/>
      <c r="T429" s="40"/>
    </row>
    <row r="430" spans="2:22" ht="28.8" x14ac:dyDescent="0.3">
      <c r="B430" s="72" t="s">
        <v>249</v>
      </c>
      <c r="C430" s="72" t="s">
        <v>250</v>
      </c>
      <c r="D430" s="72" t="s">
        <v>54</v>
      </c>
      <c r="E430" s="72" t="s">
        <v>78</v>
      </c>
      <c r="F430" s="72" t="s">
        <v>85</v>
      </c>
      <c r="G430" s="72" t="s">
        <v>86</v>
      </c>
      <c r="H430" s="40"/>
      <c r="I430" s="72" t="s">
        <v>249</v>
      </c>
      <c r="J430" s="72" t="s">
        <v>250</v>
      </c>
      <c r="K430" s="72" t="s">
        <v>54</v>
      </c>
      <c r="L430" s="134" t="s">
        <v>78</v>
      </c>
      <c r="M430" s="72" t="s">
        <v>85</v>
      </c>
      <c r="N430" s="72" t="s">
        <v>86</v>
      </c>
      <c r="O430" s="40"/>
      <c r="P430" s="40"/>
      <c r="Q430" s="40"/>
      <c r="R430" s="40"/>
      <c r="S430" s="40"/>
      <c r="T430" s="40"/>
    </row>
    <row r="431" spans="2:22" x14ac:dyDescent="0.3">
      <c r="B431" s="269" t="str">
        <f>IF(OR('Basic Elections'!$C56="",'Voluntary Elections'!$C$14="None",'Voluntary Elections'!$C$14=""),"",'Basic Elections'!$C56)</f>
        <v/>
      </c>
      <c r="C431" s="269" t="str">
        <f>IF(OR('Basic Elections'!$D56="",'Voluntary Elections'!$C$14="None",'Voluntary Elections'!$C$14=""),"",'Basic Elections'!$D56)</f>
        <v/>
      </c>
      <c r="D431" s="342" t="str">
        <f>IF($B431="","",calculations!D3)</f>
        <v/>
      </c>
      <c r="E431" s="343" t="str">
        <f>IF($B431="","",calculations!AA3)</f>
        <v/>
      </c>
      <c r="F431" s="344" t="str">
        <f>IF($B431="","",IFERROR(calculations!AB3/(calculations!AA3/10),""))</f>
        <v/>
      </c>
      <c r="G431" s="304" t="str">
        <f>IF($B431="","",calculations!AB3)</f>
        <v/>
      </c>
      <c r="H431" s="303"/>
      <c r="I431" s="297" t="str">
        <f>IF(OR('Basic Elections'!$C106="",'Voluntary Elections'!$C$14="None",'Voluntary Elections'!$C$14=""),"",'Basic Elections'!$C106)</f>
        <v/>
      </c>
      <c r="J431" s="345" t="str">
        <f>IF(OR('Basic Elections'!$D106="",'Voluntary Elections'!$C$14="None",'Voluntary Elections'!$C$14=""),"",'Basic Elections'!$D106)</f>
        <v/>
      </c>
      <c r="K431" s="342" t="str">
        <f>IF($I431="","",calculations!D53)</f>
        <v/>
      </c>
      <c r="L431" s="343" t="str">
        <f>IF($I431="","",calculations!AA53)</f>
        <v/>
      </c>
      <c r="M431" s="344" t="str">
        <f>IF($I431="","",IFERROR(calculations!AB53/(calculations!AA53/10),""))</f>
        <v/>
      </c>
      <c r="N431" s="323" t="str">
        <f>IF($I431="","",calculations!AB53)</f>
        <v/>
      </c>
      <c r="O431" s="40"/>
      <c r="P431" s="40"/>
      <c r="Q431" s="40"/>
      <c r="R431" s="40"/>
      <c r="S431" s="40"/>
      <c r="T431" s="40"/>
    </row>
    <row r="432" spans="2:22" x14ac:dyDescent="0.3">
      <c r="B432" s="274" t="str">
        <f>IF(OR('Basic Elections'!$C57="",'Voluntary Elections'!$C$14="None",'Voluntary Elections'!$C$14=""),"",'Basic Elections'!$C57)</f>
        <v/>
      </c>
      <c r="C432" s="274" t="str">
        <f>IF(OR('Basic Elections'!$D57="",'Voluntary Elections'!$C$14="None",'Voluntary Elections'!$C$14=""),"",'Basic Elections'!$D57)</f>
        <v/>
      </c>
      <c r="D432" s="346" t="str">
        <f>IF($B432="","",calculations!D4)</f>
        <v/>
      </c>
      <c r="E432" s="347" t="str">
        <f>IF($B432="","",calculations!AA4)</f>
        <v/>
      </c>
      <c r="F432" s="348" t="str">
        <f>IF($B432="","",IFERROR(calculations!AB4/(calculations!AA4/10),""))</f>
        <v/>
      </c>
      <c r="G432" s="314" t="str">
        <f>IF($B432="","",calculations!AB4)</f>
        <v/>
      </c>
      <c r="H432" s="303"/>
      <c r="I432" s="308" t="str">
        <f>IF(OR('Basic Elections'!$C107="",'Voluntary Elections'!$C$14="None",'Voluntary Elections'!$C$14=""),"",'Basic Elections'!$C107)</f>
        <v/>
      </c>
      <c r="J432" s="349" t="str">
        <f>IF(OR('Basic Elections'!$D107="",'Voluntary Elections'!$C$14="None",'Voluntary Elections'!$C$14=""),"",'Basic Elections'!$D107)</f>
        <v/>
      </c>
      <c r="K432" s="346" t="str">
        <f>IF($I432="","",calculations!D54)</f>
        <v/>
      </c>
      <c r="L432" s="347" t="str">
        <f>IF($I432="","",calculations!AA54)</f>
        <v/>
      </c>
      <c r="M432" s="348" t="str">
        <f>IF($I432="","",IFERROR(calculations!AB54/(calculations!AA54/10),""))</f>
        <v/>
      </c>
      <c r="N432" s="326" t="str">
        <f>IF($I432="","",calculations!AB54)</f>
        <v/>
      </c>
      <c r="O432" s="40"/>
      <c r="P432" s="40"/>
      <c r="Q432" s="40"/>
      <c r="R432" s="40"/>
      <c r="S432" s="40"/>
      <c r="T432" s="40"/>
    </row>
    <row r="433" spans="2:20" x14ac:dyDescent="0.3">
      <c r="B433" s="269" t="str">
        <f>IF(OR('Basic Elections'!$C58="",'Voluntary Elections'!$C$14="None",'Voluntary Elections'!$C$14=""),"",'Basic Elections'!$C58)</f>
        <v/>
      </c>
      <c r="C433" s="269" t="str">
        <f>IF(OR('Basic Elections'!$D58="",'Voluntary Elections'!$C$14="None",'Voluntary Elections'!$C$14=""),"",'Basic Elections'!$D58)</f>
        <v/>
      </c>
      <c r="D433" s="342" t="str">
        <f>IF($B433="","",calculations!D5)</f>
        <v/>
      </c>
      <c r="E433" s="343" t="str">
        <f>IF($B433="","",calculations!AA5)</f>
        <v/>
      </c>
      <c r="F433" s="344" t="str">
        <f>IF($B433="","",IFERROR(calculations!AB5/(calculations!AA5/10),""))</f>
        <v/>
      </c>
      <c r="G433" s="304" t="str">
        <f>IF($B433="","",calculations!AB5)</f>
        <v/>
      </c>
      <c r="H433" s="303"/>
      <c r="I433" s="297" t="str">
        <f>IF(OR('Basic Elections'!$C108="",'Voluntary Elections'!$C$14="None",'Voluntary Elections'!$C$14=""),"",'Basic Elections'!$C108)</f>
        <v/>
      </c>
      <c r="J433" s="345" t="str">
        <f>IF(OR('Basic Elections'!$D108="",'Voluntary Elections'!$C$14="None",'Voluntary Elections'!$C$14=""),"",'Basic Elections'!$D108)</f>
        <v/>
      </c>
      <c r="K433" s="342" t="str">
        <f>IF($I433="","",calculations!D55)</f>
        <v/>
      </c>
      <c r="L433" s="343" t="str">
        <f>IF($I433="","",calculations!AA55)</f>
        <v/>
      </c>
      <c r="M433" s="344" t="str">
        <f>IF($I433="","",IFERROR(calculations!AB55/(calculations!AA55/10),""))</f>
        <v/>
      </c>
      <c r="N433" s="323" t="str">
        <f>IF($I433="","",calculations!AB55)</f>
        <v/>
      </c>
      <c r="O433" s="40"/>
      <c r="P433" s="40"/>
      <c r="Q433" s="40"/>
      <c r="R433" s="40"/>
      <c r="S433" s="40"/>
      <c r="T433" s="40"/>
    </row>
    <row r="434" spans="2:20" x14ac:dyDescent="0.3">
      <c r="B434" s="274" t="str">
        <f>IF(OR('Basic Elections'!$C59="",'Voluntary Elections'!$C$14="None",'Voluntary Elections'!$C$14=""),"",'Basic Elections'!$C59)</f>
        <v/>
      </c>
      <c r="C434" s="274" t="str">
        <f>IF(OR('Basic Elections'!$D59="",'Voluntary Elections'!$C$14="None",'Voluntary Elections'!$C$14=""),"",'Basic Elections'!$D59)</f>
        <v/>
      </c>
      <c r="D434" s="346" t="str">
        <f>IF($B434="","",calculations!D6)</f>
        <v/>
      </c>
      <c r="E434" s="347" t="str">
        <f>IF($B434="","",calculations!AA6)</f>
        <v/>
      </c>
      <c r="F434" s="348" t="str">
        <f>IF($B434="","",IFERROR(calculations!AB6/(calculations!AA6/10),""))</f>
        <v/>
      </c>
      <c r="G434" s="314" t="str">
        <f>IF($B434="","",calculations!AB6)</f>
        <v/>
      </c>
      <c r="H434" s="303"/>
      <c r="I434" s="308" t="str">
        <f>IF(OR('Basic Elections'!$C109="",'Voluntary Elections'!$C$14="None",'Voluntary Elections'!$C$14=""),"",'Basic Elections'!$C109)</f>
        <v/>
      </c>
      <c r="J434" s="349" t="str">
        <f>IF(OR('Basic Elections'!$D109="",'Voluntary Elections'!$C$14="None",'Voluntary Elections'!$C$14=""),"",'Basic Elections'!$D109)</f>
        <v/>
      </c>
      <c r="K434" s="346" t="str">
        <f>IF($I434="","",calculations!D56)</f>
        <v/>
      </c>
      <c r="L434" s="347" t="str">
        <f>IF($I434="","",calculations!AA56)</f>
        <v/>
      </c>
      <c r="M434" s="348" t="str">
        <f>IF($I434="","",IFERROR(calculations!AB56/(calculations!AA56/10),""))</f>
        <v/>
      </c>
      <c r="N434" s="326" t="str">
        <f>IF($I434="","",calculations!AB56)</f>
        <v/>
      </c>
      <c r="O434" s="40"/>
      <c r="P434" s="40"/>
      <c r="Q434" s="40"/>
      <c r="R434" s="40"/>
      <c r="S434" s="40"/>
      <c r="T434" s="40"/>
    </row>
    <row r="435" spans="2:20" x14ac:dyDescent="0.3">
      <c r="B435" s="269" t="str">
        <f>IF(OR('Basic Elections'!$C60="",'Voluntary Elections'!$C$14="None",'Voluntary Elections'!$C$14=""),"",'Basic Elections'!$C60)</f>
        <v/>
      </c>
      <c r="C435" s="269" t="str">
        <f>IF(OR('Basic Elections'!$D60="",'Voluntary Elections'!$C$14="None",'Voluntary Elections'!$C$14=""),"",'Basic Elections'!$D60)</f>
        <v/>
      </c>
      <c r="D435" s="342" t="str">
        <f>IF($B435="","",calculations!D7)</f>
        <v/>
      </c>
      <c r="E435" s="343" t="str">
        <f>IF($B435="","",calculations!AA7)</f>
        <v/>
      </c>
      <c r="F435" s="344" t="str">
        <f>IF($B435="","",IFERROR(calculations!AB7/(calculations!AA7/10),""))</f>
        <v/>
      </c>
      <c r="G435" s="304" t="str">
        <f>IF($B435="","",calculations!AB7)</f>
        <v/>
      </c>
      <c r="H435" s="303"/>
      <c r="I435" s="297" t="str">
        <f>IF(OR('Basic Elections'!$C110="",'Voluntary Elections'!$C$14="None",'Voluntary Elections'!$C$14=""),"",'Basic Elections'!$C110)</f>
        <v/>
      </c>
      <c r="J435" s="345" t="str">
        <f>IF(OR('Basic Elections'!$D110="",'Voluntary Elections'!$C$14="None",'Voluntary Elections'!$C$14=""),"",'Basic Elections'!$D110)</f>
        <v/>
      </c>
      <c r="K435" s="342" t="str">
        <f>IF($I435="","",calculations!D57)</f>
        <v/>
      </c>
      <c r="L435" s="343" t="str">
        <f>IF($I435="","",calculations!AA57)</f>
        <v/>
      </c>
      <c r="M435" s="344" t="str">
        <f>IF($I435="","",IFERROR(calculations!AB57/(calculations!AA57/10),""))</f>
        <v/>
      </c>
      <c r="N435" s="323" t="str">
        <f>IF($I435="","",calculations!AB57)</f>
        <v/>
      </c>
      <c r="O435" s="40"/>
      <c r="P435" s="40"/>
      <c r="Q435" s="40"/>
      <c r="R435" s="40"/>
      <c r="S435" s="40"/>
      <c r="T435" s="40"/>
    </row>
    <row r="436" spans="2:20" x14ac:dyDescent="0.3">
      <c r="B436" s="274" t="str">
        <f>IF(OR('Basic Elections'!$C61="",'Voluntary Elections'!$C$14="None",'Voluntary Elections'!$C$14=""),"",'Basic Elections'!$C61)</f>
        <v/>
      </c>
      <c r="C436" s="274" t="str">
        <f>IF(OR('Basic Elections'!$D61="",'Voluntary Elections'!$C$14="None",'Voluntary Elections'!$C$14=""),"",'Basic Elections'!$D61)</f>
        <v/>
      </c>
      <c r="D436" s="346" t="str">
        <f>IF($B436="","",calculations!D8)</f>
        <v/>
      </c>
      <c r="E436" s="347" t="str">
        <f>IF($B436="","",calculations!AA8)</f>
        <v/>
      </c>
      <c r="F436" s="348" t="str">
        <f>IF($B436="","",IFERROR(calculations!AB8/(calculations!AA8/10),""))</f>
        <v/>
      </c>
      <c r="G436" s="314" t="str">
        <f>IF($B436="","",calculations!AB8)</f>
        <v/>
      </c>
      <c r="H436" s="303"/>
      <c r="I436" s="308" t="str">
        <f>IF(OR('Basic Elections'!$C111="",'Voluntary Elections'!$C$14="None",'Voluntary Elections'!$C$14=""),"",'Basic Elections'!$C111)</f>
        <v/>
      </c>
      <c r="J436" s="349" t="str">
        <f>IF(OR('Basic Elections'!$D111="",'Voluntary Elections'!$C$14="None",'Voluntary Elections'!$C$14=""),"",'Basic Elections'!$D111)</f>
        <v/>
      </c>
      <c r="K436" s="346" t="str">
        <f>IF($I436="","",calculations!D58)</f>
        <v/>
      </c>
      <c r="L436" s="347" t="str">
        <f>IF($I436="","",calculations!AA58)</f>
        <v/>
      </c>
      <c r="M436" s="348" t="str">
        <f>IF($I436="","",IFERROR(calculations!AB58/(calculations!AA58/10),""))</f>
        <v/>
      </c>
      <c r="N436" s="326" t="str">
        <f>IF($I436="","",calculations!AB58)</f>
        <v/>
      </c>
      <c r="O436" s="40"/>
      <c r="P436" s="40"/>
      <c r="Q436" s="40"/>
      <c r="R436" s="40"/>
      <c r="S436" s="40"/>
      <c r="T436" s="40"/>
    </row>
    <row r="437" spans="2:20" x14ac:dyDescent="0.3">
      <c r="B437" s="269" t="str">
        <f>IF(OR('Basic Elections'!$C62="",'Voluntary Elections'!$C$14="None",'Voluntary Elections'!$C$14=""),"",'Basic Elections'!$C62)</f>
        <v/>
      </c>
      <c r="C437" s="269" t="str">
        <f>IF(OR('Basic Elections'!$D62="",'Voluntary Elections'!$C$14="None",'Voluntary Elections'!$C$14=""),"",'Basic Elections'!$D62)</f>
        <v/>
      </c>
      <c r="D437" s="342" t="str">
        <f>IF($B437="","",calculations!D9)</f>
        <v/>
      </c>
      <c r="E437" s="343" t="str">
        <f>IF($B437="","",calculations!AA9)</f>
        <v/>
      </c>
      <c r="F437" s="344" t="str">
        <f>IF($B437="","",IFERROR(calculations!AB9/(calculations!AA9/10),""))</f>
        <v/>
      </c>
      <c r="G437" s="304" t="str">
        <f>IF($B437="","",calculations!AB9)</f>
        <v/>
      </c>
      <c r="H437" s="303"/>
      <c r="I437" s="297" t="str">
        <f>IF(OR('Basic Elections'!$C112="",'Voluntary Elections'!$C$14="None",'Voluntary Elections'!$C$14=""),"",'Basic Elections'!$C112)</f>
        <v/>
      </c>
      <c r="J437" s="345" t="str">
        <f>IF(OR('Basic Elections'!$D112="",'Voluntary Elections'!$C$14="None",'Voluntary Elections'!$C$14=""),"",'Basic Elections'!$D112)</f>
        <v/>
      </c>
      <c r="K437" s="342" t="str">
        <f>IF($I437="","",calculations!D59)</f>
        <v/>
      </c>
      <c r="L437" s="343" t="str">
        <f>IF($I437="","",calculations!AA59)</f>
        <v/>
      </c>
      <c r="M437" s="344" t="str">
        <f>IF($I437="","",IFERROR(calculations!AB59/(calculations!AA59/10),""))</f>
        <v/>
      </c>
      <c r="N437" s="323" t="str">
        <f>IF($I437="","",calculations!AB59)</f>
        <v/>
      </c>
      <c r="O437" s="40"/>
      <c r="P437" s="40"/>
      <c r="Q437" s="40"/>
      <c r="R437" s="40"/>
      <c r="S437" s="40"/>
      <c r="T437" s="40"/>
    </row>
    <row r="438" spans="2:20" x14ac:dyDescent="0.3">
      <c r="B438" s="274" t="str">
        <f>IF(OR('Basic Elections'!$C63="",'Voluntary Elections'!$C$14="None",'Voluntary Elections'!$C$14=""),"",'Basic Elections'!$C63)</f>
        <v/>
      </c>
      <c r="C438" s="274" t="str">
        <f>IF(OR('Basic Elections'!$D63="",'Voluntary Elections'!$C$14="None",'Voluntary Elections'!$C$14=""),"",'Basic Elections'!$D63)</f>
        <v/>
      </c>
      <c r="D438" s="346" t="str">
        <f>IF($B438="","",calculations!D10)</f>
        <v/>
      </c>
      <c r="E438" s="347" t="str">
        <f>IF($B438="","",calculations!AA10)</f>
        <v/>
      </c>
      <c r="F438" s="348" t="str">
        <f>IF($B438="","",IFERROR(calculations!AB10/(calculations!AA10/10),""))</f>
        <v/>
      </c>
      <c r="G438" s="314" t="str">
        <f>IF($B438="","",calculations!AB10)</f>
        <v/>
      </c>
      <c r="H438" s="303"/>
      <c r="I438" s="308" t="str">
        <f>IF(OR('Basic Elections'!$C113="",'Voluntary Elections'!$C$14="None",'Voluntary Elections'!$C$14=""),"",'Basic Elections'!$C113)</f>
        <v/>
      </c>
      <c r="J438" s="349" t="str">
        <f>IF(OR('Basic Elections'!$D113="",'Voluntary Elections'!$C$14="None",'Voluntary Elections'!$C$14=""),"",'Basic Elections'!$D113)</f>
        <v/>
      </c>
      <c r="K438" s="346" t="str">
        <f>IF($I438="","",calculations!D60)</f>
        <v/>
      </c>
      <c r="L438" s="347" t="str">
        <f>IF($I438="","",calculations!AA60)</f>
        <v/>
      </c>
      <c r="M438" s="348" t="str">
        <f>IF($I438="","",IFERROR(calculations!AB60/(calculations!AA60/10),""))</f>
        <v/>
      </c>
      <c r="N438" s="326" t="str">
        <f>IF($I438="","",calculations!AB60)</f>
        <v/>
      </c>
      <c r="O438" s="40"/>
      <c r="P438" s="40"/>
      <c r="Q438" s="40"/>
      <c r="R438" s="40"/>
      <c r="S438" s="40"/>
      <c r="T438" s="40"/>
    </row>
    <row r="439" spans="2:20" x14ac:dyDescent="0.3">
      <c r="B439" s="269" t="str">
        <f>IF(OR('Basic Elections'!$C64="",'Voluntary Elections'!$C$14="None",'Voluntary Elections'!$C$14=""),"",'Basic Elections'!$C64)</f>
        <v/>
      </c>
      <c r="C439" s="269" t="str">
        <f>IF(OR('Basic Elections'!$D64="",'Voluntary Elections'!$C$14="None",'Voluntary Elections'!$C$14=""),"",'Basic Elections'!$D64)</f>
        <v/>
      </c>
      <c r="D439" s="342" t="str">
        <f>IF($B439="","",calculations!D11)</f>
        <v/>
      </c>
      <c r="E439" s="343" t="str">
        <f>IF($B439="","",calculations!AA11)</f>
        <v/>
      </c>
      <c r="F439" s="344" t="str">
        <f>IF($B439="","",IFERROR(calculations!AB11/(calculations!AA11/10),""))</f>
        <v/>
      </c>
      <c r="G439" s="304" t="str">
        <f>IF($B439="","",calculations!AB11)</f>
        <v/>
      </c>
      <c r="H439" s="303"/>
      <c r="I439" s="297" t="str">
        <f>IF(OR('Basic Elections'!$C114="",'Voluntary Elections'!$C$14="None",'Voluntary Elections'!$C$14=""),"",'Basic Elections'!$C114)</f>
        <v/>
      </c>
      <c r="J439" s="345" t="str">
        <f>IF(OR('Basic Elections'!$D114="",'Voluntary Elections'!$C$14="None",'Voluntary Elections'!$C$14=""),"",'Basic Elections'!$D114)</f>
        <v/>
      </c>
      <c r="K439" s="342" t="str">
        <f>IF($I439="","",calculations!D61)</f>
        <v/>
      </c>
      <c r="L439" s="343" t="str">
        <f>IF($I439="","",calculations!AA61)</f>
        <v/>
      </c>
      <c r="M439" s="344" t="str">
        <f>IF($I439="","",IFERROR(calculations!AB61/(calculations!AA61/10),""))</f>
        <v/>
      </c>
      <c r="N439" s="323" t="str">
        <f>IF($I439="","",calculations!AB61)</f>
        <v/>
      </c>
      <c r="O439" s="40"/>
      <c r="P439" s="40"/>
      <c r="Q439" s="40"/>
      <c r="R439" s="40"/>
      <c r="S439" s="40"/>
      <c r="T439" s="40"/>
    </row>
    <row r="440" spans="2:20" x14ac:dyDescent="0.3">
      <c r="B440" s="274" t="str">
        <f>IF(OR('Basic Elections'!$C65="",'Voluntary Elections'!$C$14="None",'Voluntary Elections'!$C$14=""),"",'Basic Elections'!$C65)</f>
        <v/>
      </c>
      <c r="C440" s="274" t="str">
        <f>IF(OR('Basic Elections'!$D65="",'Voluntary Elections'!$C$14="None",'Voluntary Elections'!$C$14=""),"",'Basic Elections'!$D65)</f>
        <v/>
      </c>
      <c r="D440" s="346" t="str">
        <f>IF($B440="","",calculations!D12)</f>
        <v/>
      </c>
      <c r="E440" s="347" t="str">
        <f>IF($B440="","",calculations!AA12)</f>
        <v/>
      </c>
      <c r="F440" s="348" t="str">
        <f>IF($B440="","",IFERROR(calculations!AB12/(calculations!AA12/10),""))</f>
        <v/>
      </c>
      <c r="G440" s="314" t="str">
        <f>IF($B440="","",calculations!AB12)</f>
        <v/>
      </c>
      <c r="H440" s="303"/>
      <c r="I440" s="308" t="str">
        <f>IF(OR('Basic Elections'!$C115="",'Voluntary Elections'!$C$14="None",'Voluntary Elections'!$C$14=""),"",'Basic Elections'!$C115)</f>
        <v/>
      </c>
      <c r="J440" s="349" t="str">
        <f>IF(OR('Basic Elections'!$D115="",'Voluntary Elections'!$C$14="None",'Voluntary Elections'!$C$14=""),"",'Basic Elections'!$D115)</f>
        <v/>
      </c>
      <c r="K440" s="346" t="str">
        <f>IF($I440="","",calculations!D62)</f>
        <v/>
      </c>
      <c r="L440" s="347" t="str">
        <f>IF($I440="","",calculations!AA62)</f>
        <v/>
      </c>
      <c r="M440" s="348" t="str">
        <f>IF($I440="","",IFERROR(calculations!AB62/(calculations!AA62/10),""))</f>
        <v/>
      </c>
      <c r="N440" s="326" t="str">
        <f>IF($I440="","",calculations!AB62)</f>
        <v/>
      </c>
      <c r="O440" s="40"/>
      <c r="P440" s="40"/>
      <c r="Q440" s="40"/>
      <c r="R440" s="40"/>
      <c r="S440" s="40"/>
      <c r="T440" s="40"/>
    </row>
    <row r="441" spans="2:20" x14ac:dyDescent="0.3">
      <c r="B441" s="269" t="str">
        <f>IF(OR('Basic Elections'!$C66="",'Voluntary Elections'!$C$14="None",'Voluntary Elections'!$C$14=""),"",'Basic Elections'!$C66)</f>
        <v/>
      </c>
      <c r="C441" s="269" t="str">
        <f>IF(OR('Basic Elections'!$D66="",'Voluntary Elections'!$C$14="None",'Voluntary Elections'!$C$14=""),"",'Basic Elections'!$D66)</f>
        <v/>
      </c>
      <c r="D441" s="342" t="str">
        <f>IF($B441="","",calculations!D13)</f>
        <v/>
      </c>
      <c r="E441" s="343" t="str">
        <f>IF($B441="","",calculations!AA13)</f>
        <v/>
      </c>
      <c r="F441" s="344" t="str">
        <f>IF($B441="","",IFERROR(calculations!AB13/(calculations!AA13/10),""))</f>
        <v/>
      </c>
      <c r="G441" s="304" t="str">
        <f>IF($B441="","",calculations!AB13)</f>
        <v/>
      </c>
      <c r="H441" s="303"/>
      <c r="I441" s="297" t="str">
        <f>IF(OR('Basic Elections'!$C116="",'Voluntary Elections'!$C$14="None",'Voluntary Elections'!$C$14=""),"",'Basic Elections'!$C116)</f>
        <v/>
      </c>
      <c r="J441" s="345" t="str">
        <f>IF(OR('Basic Elections'!$D116="",'Voluntary Elections'!$C$14="None",'Voluntary Elections'!$C$14=""),"",'Basic Elections'!$D116)</f>
        <v/>
      </c>
      <c r="K441" s="342" t="str">
        <f>IF($I441="","",calculations!D63)</f>
        <v/>
      </c>
      <c r="L441" s="343" t="str">
        <f>IF($I441="","",calculations!AA63)</f>
        <v/>
      </c>
      <c r="M441" s="344" t="str">
        <f>IF($I441="","",IFERROR(calculations!AB63/(calculations!AA63/10),""))</f>
        <v/>
      </c>
      <c r="N441" s="323" t="str">
        <f>IF($I441="","",calculations!AB63)</f>
        <v/>
      </c>
      <c r="O441" s="40"/>
      <c r="P441" s="40"/>
      <c r="Q441" s="40"/>
      <c r="R441" s="40"/>
      <c r="S441" s="40"/>
      <c r="T441" s="40"/>
    </row>
    <row r="442" spans="2:20" x14ac:dyDescent="0.3">
      <c r="B442" s="274" t="str">
        <f>IF(OR('Basic Elections'!$C67="",'Voluntary Elections'!$C$14="None",'Voluntary Elections'!$C$14=""),"",'Basic Elections'!$C67)</f>
        <v/>
      </c>
      <c r="C442" s="274" t="str">
        <f>IF(OR('Basic Elections'!$D67="",'Voluntary Elections'!$C$14="None",'Voluntary Elections'!$C$14=""),"",'Basic Elections'!$D67)</f>
        <v/>
      </c>
      <c r="D442" s="346" t="str">
        <f>IF($B442="","",calculations!D14)</f>
        <v/>
      </c>
      <c r="E442" s="347" t="str">
        <f>IF($B442="","",calculations!AA14)</f>
        <v/>
      </c>
      <c r="F442" s="348" t="str">
        <f>IF($B442="","",IFERROR(calculations!AB14/(calculations!AA14/10),""))</f>
        <v/>
      </c>
      <c r="G442" s="314" t="str">
        <f>IF($B442="","",calculations!AB14)</f>
        <v/>
      </c>
      <c r="H442" s="303"/>
      <c r="I442" s="308" t="str">
        <f>IF(OR('Basic Elections'!$C117="",'Voluntary Elections'!$C$14="None",'Voluntary Elections'!$C$14=""),"",'Basic Elections'!$C117)</f>
        <v/>
      </c>
      <c r="J442" s="349" t="str">
        <f>IF(OR('Basic Elections'!$D117="",'Voluntary Elections'!$C$14="None",'Voluntary Elections'!$C$14=""),"",'Basic Elections'!$D117)</f>
        <v/>
      </c>
      <c r="K442" s="346" t="str">
        <f>IF($I442="","",calculations!D64)</f>
        <v/>
      </c>
      <c r="L442" s="347" t="str">
        <f>IF($I442="","",calculations!AA64)</f>
        <v/>
      </c>
      <c r="M442" s="348" t="str">
        <f>IF($I442="","",IFERROR(calculations!AB64/(calculations!AA64/10),""))</f>
        <v/>
      </c>
      <c r="N442" s="326" t="str">
        <f>IF($I442="","",calculations!AB64)</f>
        <v/>
      </c>
      <c r="O442" s="40"/>
      <c r="P442" s="40"/>
      <c r="Q442" s="40"/>
      <c r="R442" s="40"/>
      <c r="S442" s="40"/>
      <c r="T442" s="40"/>
    </row>
    <row r="443" spans="2:20" x14ac:dyDescent="0.3">
      <c r="B443" s="269" t="str">
        <f>IF(OR('Basic Elections'!$C68="",'Voluntary Elections'!$C$14="None",'Voluntary Elections'!$C$14=""),"",'Basic Elections'!$C68)</f>
        <v/>
      </c>
      <c r="C443" s="269" t="str">
        <f>IF(OR('Basic Elections'!$D68="",'Voluntary Elections'!$C$14="None",'Voluntary Elections'!$C$14=""),"",'Basic Elections'!$D68)</f>
        <v/>
      </c>
      <c r="D443" s="342" t="str">
        <f>IF($B443="","",calculations!D15)</f>
        <v/>
      </c>
      <c r="E443" s="343" t="str">
        <f>IF($B443="","",calculations!AA15)</f>
        <v/>
      </c>
      <c r="F443" s="344" t="str">
        <f>IF($B443="","",IFERROR(calculations!AB15/(calculations!AA15/10),""))</f>
        <v/>
      </c>
      <c r="G443" s="304" t="str">
        <f>IF($B443="","",calculations!AB15)</f>
        <v/>
      </c>
      <c r="H443" s="303"/>
      <c r="I443" s="297" t="str">
        <f>IF(OR('Basic Elections'!$C118="",'Voluntary Elections'!$C$14="None",'Voluntary Elections'!$C$14=""),"",'Basic Elections'!$C118)</f>
        <v/>
      </c>
      <c r="J443" s="345" t="str">
        <f>IF(OR('Basic Elections'!$D118="",'Voluntary Elections'!$C$14="None",'Voluntary Elections'!$C$14=""),"",'Basic Elections'!$D118)</f>
        <v/>
      </c>
      <c r="K443" s="342" t="str">
        <f>IF($I443="","",calculations!D65)</f>
        <v/>
      </c>
      <c r="L443" s="343" t="str">
        <f>IF($I443="","",calculations!AA65)</f>
        <v/>
      </c>
      <c r="M443" s="344" t="str">
        <f>IF($I443="","",IFERROR(calculations!AB65/(calculations!AA65/10),""))</f>
        <v/>
      </c>
      <c r="N443" s="323" t="str">
        <f>IF($I443="","",calculations!AB65)</f>
        <v/>
      </c>
      <c r="O443" s="40"/>
      <c r="P443" s="40"/>
      <c r="Q443" s="40"/>
      <c r="R443" s="40"/>
      <c r="S443" s="40"/>
      <c r="T443" s="40"/>
    </row>
    <row r="444" spans="2:20" x14ac:dyDescent="0.3">
      <c r="B444" s="274" t="str">
        <f>IF(OR('Basic Elections'!$C69="",'Voluntary Elections'!$C$14="None",'Voluntary Elections'!$C$14=""),"",'Basic Elections'!$C69)</f>
        <v/>
      </c>
      <c r="C444" s="274" t="str">
        <f>IF(OR('Basic Elections'!$D69="",'Voluntary Elections'!$C$14="None",'Voluntary Elections'!$C$14=""),"",'Basic Elections'!$D69)</f>
        <v/>
      </c>
      <c r="D444" s="346" t="str">
        <f>IF($B444="","",calculations!D16)</f>
        <v/>
      </c>
      <c r="E444" s="347" t="str">
        <f>IF($B444="","",calculations!AA16)</f>
        <v/>
      </c>
      <c r="F444" s="348" t="str">
        <f>IF($B444="","",IFERROR(calculations!AB16/(calculations!AA16/10),""))</f>
        <v/>
      </c>
      <c r="G444" s="314" t="str">
        <f>IF($B444="","",calculations!AB16)</f>
        <v/>
      </c>
      <c r="H444" s="303"/>
      <c r="I444" s="308" t="str">
        <f>IF(OR('Basic Elections'!$C119="",'Voluntary Elections'!$C$14="None",'Voluntary Elections'!$C$14=""),"",'Basic Elections'!$C119)</f>
        <v/>
      </c>
      <c r="J444" s="349" t="str">
        <f>IF(OR('Basic Elections'!$D119="",'Voluntary Elections'!$C$14="None",'Voluntary Elections'!$C$14=""),"",'Basic Elections'!$D119)</f>
        <v/>
      </c>
      <c r="K444" s="346" t="str">
        <f>IF($I444="","",calculations!D66)</f>
        <v/>
      </c>
      <c r="L444" s="347" t="str">
        <f>IF($I444="","",calculations!AA66)</f>
        <v/>
      </c>
      <c r="M444" s="348" t="str">
        <f>IF($I444="","",IFERROR(calculations!AB66/(calculations!AA66/10),""))</f>
        <v/>
      </c>
      <c r="N444" s="326" t="str">
        <f>IF($I444="","",calculations!AB66)</f>
        <v/>
      </c>
      <c r="O444" s="40"/>
      <c r="P444" s="40"/>
      <c r="Q444" s="40"/>
      <c r="R444" s="40"/>
      <c r="S444" s="40"/>
      <c r="T444" s="40"/>
    </row>
    <row r="445" spans="2:20" x14ac:dyDescent="0.3">
      <c r="B445" s="269" t="str">
        <f>IF(OR('Basic Elections'!$C70="",'Voluntary Elections'!$C$14="None",'Voluntary Elections'!$C$14=""),"",'Basic Elections'!$C70)</f>
        <v/>
      </c>
      <c r="C445" s="269" t="str">
        <f>IF(OR('Basic Elections'!$D70="",'Voluntary Elections'!$C$14="None",'Voluntary Elections'!$C$14=""),"",'Basic Elections'!$D70)</f>
        <v/>
      </c>
      <c r="D445" s="342" t="str">
        <f>IF($B445="","",calculations!D17)</f>
        <v/>
      </c>
      <c r="E445" s="343" t="str">
        <f>IF($B445="","",calculations!AA17)</f>
        <v/>
      </c>
      <c r="F445" s="344" t="str">
        <f>IF($B445="","",IFERROR(calculations!AB17/(calculations!AA17/10),""))</f>
        <v/>
      </c>
      <c r="G445" s="304" t="str">
        <f>IF($B445="","",calculations!AB17)</f>
        <v/>
      </c>
      <c r="H445" s="303"/>
      <c r="I445" s="297" t="str">
        <f>IF(OR('Basic Elections'!$C120="",'Voluntary Elections'!$C$14="None",'Voluntary Elections'!$C$14=""),"",'Basic Elections'!$C120)</f>
        <v/>
      </c>
      <c r="J445" s="345" t="str">
        <f>IF(OR('Basic Elections'!$D120="",'Voluntary Elections'!$C$14="None",'Voluntary Elections'!$C$14=""),"",'Basic Elections'!$D120)</f>
        <v/>
      </c>
      <c r="K445" s="342" t="str">
        <f>IF($I445="","",calculations!D67)</f>
        <v/>
      </c>
      <c r="L445" s="343" t="str">
        <f>IF($I445="","",calculations!AA67)</f>
        <v/>
      </c>
      <c r="M445" s="344" t="str">
        <f>IF($I445="","",IFERROR(calculations!AB67/(calculations!AA67/10),""))</f>
        <v/>
      </c>
      <c r="N445" s="323" t="str">
        <f>IF($I445="","",calculations!AB67)</f>
        <v/>
      </c>
      <c r="O445" s="40"/>
      <c r="P445" s="40"/>
      <c r="Q445" s="40"/>
      <c r="R445" s="40"/>
      <c r="S445" s="40"/>
      <c r="T445" s="40"/>
    </row>
    <row r="446" spans="2:20" x14ac:dyDescent="0.3">
      <c r="B446" s="274" t="str">
        <f>IF(OR('Basic Elections'!$C71="",'Voluntary Elections'!$C$14="None",'Voluntary Elections'!$C$14=""),"",'Basic Elections'!$C71)</f>
        <v/>
      </c>
      <c r="C446" s="274" t="str">
        <f>IF(OR('Basic Elections'!$D71="",'Voluntary Elections'!$C$14="None",'Voluntary Elections'!$C$14=""),"",'Basic Elections'!$D71)</f>
        <v/>
      </c>
      <c r="D446" s="346" t="str">
        <f>IF($B446="","",calculations!D18)</f>
        <v/>
      </c>
      <c r="E446" s="347" t="str">
        <f>IF($B446="","",calculations!AA18)</f>
        <v/>
      </c>
      <c r="F446" s="348" t="str">
        <f>IF($B446="","",IFERROR(calculations!AB18/(calculations!AA18/10),""))</f>
        <v/>
      </c>
      <c r="G446" s="314" t="str">
        <f>IF($B446="","",calculations!AB18)</f>
        <v/>
      </c>
      <c r="H446" s="303"/>
      <c r="I446" s="308" t="str">
        <f>IF(OR('Basic Elections'!$C121="",'Voluntary Elections'!$C$14="None",'Voluntary Elections'!$C$14=""),"",'Basic Elections'!$C121)</f>
        <v/>
      </c>
      <c r="J446" s="349" t="str">
        <f>IF(OR('Basic Elections'!$D121="",'Voluntary Elections'!$C$14="None",'Voluntary Elections'!$C$14=""),"",'Basic Elections'!$D121)</f>
        <v/>
      </c>
      <c r="K446" s="346" t="str">
        <f>IF($I446="","",calculations!D68)</f>
        <v/>
      </c>
      <c r="L446" s="347" t="str">
        <f>IF($I446="","",calculations!AA68)</f>
        <v/>
      </c>
      <c r="M446" s="348" t="str">
        <f>IF($I446="","",IFERROR(calculations!AB68/(calculations!AA68/10),""))</f>
        <v/>
      </c>
      <c r="N446" s="326" t="str">
        <f>IF($I446="","",calculations!AB68)</f>
        <v/>
      </c>
      <c r="O446" s="40"/>
      <c r="P446" s="40"/>
      <c r="Q446" s="40"/>
      <c r="R446" s="40"/>
      <c r="S446" s="40"/>
      <c r="T446" s="40"/>
    </row>
    <row r="447" spans="2:20" x14ac:dyDescent="0.3">
      <c r="B447" s="269" t="str">
        <f>IF(OR('Basic Elections'!$C72="",'Voluntary Elections'!$C$14="None",'Voluntary Elections'!$C$14=""),"",'Basic Elections'!$C72)</f>
        <v/>
      </c>
      <c r="C447" s="269" t="str">
        <f>IF(OR('Basic Elections'!$D72="",'Voluntary Elections'!$C$14="None",'Voluntary Elections'!$C$14=""),"",'Basic Elections'!$D72)</f>
        <v/>
      </c>
      <c r="D447" s="342" t="str">
        <f>IF($B447="","",calculations!D19)</f>
        <v/>
      </c>
      <c r="E447" s="343" t="str">
        <f>IF($B447="","",calculations!AA19)</f>
        <v/>
      </c>
      <c r="F447" s="344" t="str">
        <f>IF($B447="","",IFERROR(calculations!AB19/(calculations!AA19/10),""))</f>
        <v/>
      </c>
      <c r="G447" s="304" t="str">
        <f>IF($B447="","",calculations!AB19)</f>
        <v/>
      </c>
      <c r="H447" s="303"/>
      <c r="I447" s="297" t="str">
        <f>IF(OR('Basic Elections'!$C122="",'Voluntary Elections'!$C$14="None",'Voluntary Elections'!$C$14=""),"",'Basic Elections'!$C122)</f>
        <v/>
      </c>
      <c r="J447" s="345" t="str">
        <f>IF(OR('Basic Elections'!$D122="",'Voluntary Elections'!$C$14="None",'Voluntary Elections'!$C$14=""),"",'Basic Elections'!$D122)</f>
        <v/>
      </c>
      <c r="K447" s="342" t="str">
        <f>IF($I447="","",calculations!D69)</f>
        <v/>
      </c>
      <c r="L447" s="343" t="str">
        <f>IF($I447="","",calculations!AA69)</f>
        <v/>
      </c>
      <c r="M447" s="344" t="str">
        <f>IF($I447="","",IFERROR(calculations!AB69/(calculations!AA69/10),""))</f>
        <v/>
      </c>
      <c r="N447" s="323" t="str">
        <f>IF($I447="","",calculations!AB69)</f>
        <v/>
      </c>
      <c r="O447" s="40"/>
      <c r="P447" s="40"/>
      <c r="Q447" s="40"/>
      <c r="R447" s="40"/>
      <c r="S447" s="40"/>
      <c r="T447" s="40"/>
    </row>
    <row r="448" spans="2:20" x14ac:dyDescent="0.3">
      <c r="B448" s="274" t="str">
        <f>IF(OR('Basic Elections'!$C73="",'Voluntary Elections'!$C$14="None",'Voluntary Elections'!$C$14=""),"",'Basic Elections'!$C73)</f>
        <v/>
      </c>
      <c r="C448" s="274" t="str">
        <f>IF(OR('Basic Elections'!$D73="",'Voluntary Elections'!$C$14="None",'Voluntary Elections'!$C$14=""),"",'Basic Elections'!$D73)</f>
        <v/>
      </c>
      <c r="D448" s="346" t="str">
        <f>IF($B448="","",calculations!D20)</f>
        <v/>
      </c>
      <c r="E448" s="347" t="str">
        <f>IF($B448="","",calculations!AA20)</f>
        <v/>
      </c>
      <c r="F448" s="348" t="str">
        <f>IF($B448="","",IFERROR(calculations!AB20/(calculations!AA20/10),""))</f>
        <v/>
      </c>
      <c r="G448" s="314" t="str">
        <f>IF($B448="","",calculations!AB20)</f>
        <v/>
      </c>
      <c r="H448" s="303"/>
      <c r="I448" s="308" t="str">
        <f>IF(OR('Basic Elections'!$C123="",'Voluntary Elections'!$C$14="None",'Voluntary Elections'!$C$14=""),"",'Basic Elections'!$C123)</f>
        <v/>
      </c>
      <c r="J448" s="349" t="str">
        <f>IF(OR('Basic Elections'!$D123="",'Voluntary Elections'!$C$14="None",'Voluntary Elections'!$C$14=""),"",'Basic Elections'!$D123)</f>
        <v/>
      </c>
      <c r="K448" s="346" t="str">
        <f>IF($I448="","",calculations!D70)</f>
        <v/>
      </c>
      <c r="L448" s="347" t="str">
        <f>IF($I448="","",calculations!AA70)</f>
        <v/>
      </c>
      <c r="M448" s="348" t="str">
        <f>IF($I448="","",IFERROR(calculations!AB70/(calculations!AA70/10),""))</f>
        <v/>
      </c>
      <c r="N448" s="326" t="str">
        <f>IF($I448="","",calculations!AB70)</f>
        <v/>
      </c>
      <c r="O448" s="40"/>
      <c r="P448" s="40"/>
      <c r="Q448" s="40"/>
      <c r="R448" s="40"/>
      <c r="S448" s="40"/>
      <c r="T448" s="40"/>
    </row>
    <row r="449" spans="2:20" x14ac:dyDescent="0.3">
      <c r="B449" s="269" t="str">
        <f>IF(OR('Basic Elections'!$C74="",'Voluntary Elections'!$C$14="None",'Voluntary Elections'!$C$14=""),"",'Basic Elections'!$C74)</f>
        <v/>
      </c>
      <c r="C449" s="269" t="str">
        <f>IF(OR('Basic Elections'!$D74="",'Voluntary Elections'!$C$14="None",'Voluntary Elections'!$C$14=""),"",'Basic Elections'!$D74)</f>
        <v/>
      </c>
      <c r="D449" s="342" t="str">
        <f>IF($B449="","",calculations!D21)</f>
        <v/>
      </c>
      <c r="E449" s="343" t="str">
        <f>IF($B449="","",calculations!AA21)</f>
        <v/>
      </c>
      <c r="F449" s="344" t="str">
        <f>IF($B449="","",IFERROR(calculations!AB21/(calculations!AA21/10),""))</f>
        <v/>
      </c>
      <c r="G449" s="304" t="str">
        <f>IF($B449="","",calculations!AB21)</f>
        <v/>
      </c>
      <c r="H449" s="303"/>
      <c r="I449" s="297" t="str">
        <f>IF(OR('Basic Elections'!$C124="",'Voluntary Elections'!$C$14="None",'Voluntary Elections'!$C$14=""),"",'Basic Elections'!$C124)</f>
        <v/>
      </c>
      <c r="J449" s="345" t="str">
        <f>IF(OR('Basic Elections'!$D124="",'Voluntary Elections'!$C$14="None",'Voluntary Elections'!$C$14=""),"",'Basic Elections'!$D124)</f>
        <v/>
      </c>
      <c r="K449" s="342" t="str">
        <f>IF($I449="","",calculations!D71)</f>
        <v/>
      </c>
      <c r="L449" s="343" t="str">
        <f>IF($I449="","",calculations!AA71)</f>
        <v/>
      </c>
      <c r="M449" s="344" t="str">
        <f>IF($I449="","",IFERROR(calculations!AB71/(calculations!AA71/10),""))</f>
        <v/>
      </c>
      <c r="N449" s="323" t="str">
        <f>IF($I449="","",calculations!AB71)</f>
        <v/>
      </c>
      <c r="O449" s="40"/>
      <c r="P449" s="40"/>
      <c r="Q449" s="40"/>
      <c r="R449" s="40"/>
      <c r="S449" s="40"/>
      <c r="T449" s="40"/>
    </row>
    <row r="450" spans="2:20" x14ac:dyDescent="0.3">
      <c r="B450" s="274" t="str">
        <f>IF(OR('Basic Elections'!$C75="",'Voluntary Elections'!$C$14="None",'Voluntary Elections'!$C$14=""),"",'Basic Elections'!$C75)</f>
        <v/>
      </c>
      <c r="C450" s="274" t="str">
        <f>IF(OR('Basic Elections'!$D75="",'Voluntary Elections'!$C$14="None",'Voluntary Elections'!$C$14=""),"",'Basic Elections'!$D75)</f>
        <v/>
      </c>
      <c r="D450" s="346" t="str">
        <f>IF($B450="","",calculations!D22)</f>
        <v/>
      </c>
      <c r="E450" s="347" t="str">
        <f>IF($B450="","",calculations!AA22)</f>
        <v/>
      </c>
      <c r="F450" s="348" t="str">
        <f>IF($B450="","",IFERROR(calculations!AB22/(calculations!AA22/10),""))</f>
        <v/>
      </c>
      <c r="G450" s="314" t="str">
        <f>IF($B450="","",calculations!AB22)</f>
        <v/>
      </c>
      <c r="H450" s="303"/>
      <c r="I450" s="308" t="str">
        <f>IF(OR('Basic Elections'!$C125="",'Voluntary Elections'!$C$14="None",'Voluntary Elections'!$C$14=""),"",'Basic Elections'!$C125)</f>
        <v/>
      </c>
      <c r="J450" s="349" t="str">
        <f>IF(OR('Basic Elections'!$D125="",'Voluntary Elections'!$C$14="None",'Voluntary Elections'!$C$14=""),"",'Basic Elections'!$D125)</f>
        <v/>
      </c>
      <c r="K450" s="346" t="str">
        <f>IF($I450="","",calculations!D72)</f>
        <v/>
      </c>
      <c r="L450" s="347" t="str">
        <f>IF($I450="","",calculations!AA72)</f>
        <v/>
      </c>
      <c r="M450" s="348" t="str">
        <f>IF($I450="","",IFERROR(calculations!AB72/(calculations!AA72/10),""))</f>
        <v/>
      </c>
      <c r="N450" s="326" t="str">
        <f>IF($I450="","",calculations!AB72)</f>
        <v/>
      </c>
      <c r="O450" s="40"/>
      <c r="P450" s="40"/>
      <c r="Q450" s="40"/>
      <c r="R450" s="40"/>
      <c r="S450" s="40"/>
      <c r="T450" s="40"/>
    </row>
    <row r="451" spans="2:20" x14ac:dyDescent="0.3">
      <c r="B451" s="269" t="str">
        <f>IF(OR('Basic Elections'!$C76="",'Voluntary Elections'!$C$14="None",'Voluntary Elections'!$C$14=""),"",'Basic Elections'!$C76)</f>
        <v/>
      </c>
      <c r="C451" s="269" t="str">
        <f>IF(OR('Basic Elections'!$D76="",'Voluntary Elections'!$C$14="None",'Voluntary Elections'!$C$14=""),"",'Basic Elections'!$D76)</f>
        <v/>
      </c>
      <c r="D451" s="342" t="str">
        <f>IF($B451="","",calculations!D23)</f>
        <v/>
      </c>
      <c r="E451" s="343" t="str">
        <f>IF($B451="","",calculations!AA23)</f>
        <v/>
      </c>
      <c r="F451" s="344" t="str">
        <f>IF($B451="","",IFERROR(calculations!AB23/(calculations!AA23/10),""))</f>
        <v/>
      </c>
      <c r="G451" s="304" t="str">
        <f>IF($B451="","",calculations!AB23)</f>
        <v/>
      </c>
      <c r="H451" s="303"/>
      <c r="I451" s="297" t="str">
        <f>IF(OR('Basic Elections'!$C126="",'Voluntary Elections'!$C$14="None",'Voluntary Elections'!$C$14=""),"",'Basic Elections'!$C126)</f>
        <v/>
      </c>
      <c r="J451" s="345" t="str">
        <f>IF(OR('Basic Elections'!$D126="",'Voluntary Elections'!$C$14="None",'Voluntary Elections'!$C$14=""),"",'Basic Elections'!$D126)</f>
        <v/>
      </c>
      <c r="K451" s="342" t="str">
        <f>IF($I451="","",calculations!D73)</f>
        <v/>
      </c>
      <c r="L451" s="343" t="str">
        <f>IF($I451="","",calculations!AA73)</f>
        <v/>
      </c>
      <c r="M451" s="344" t="str">
        <f>IF($I451="","",IFERROR(calculations!AB73/(calculations!AA73/10),""))</f>
        <v/>
      </c>
      <c r="N451" s="323" t="str">
        <f>IF($I451="","",calculations!AB73)</f>
        <v/>
      </c>
      <c r="O451" s="40"/>
      <c r="P451" s="40"/>
      <c r="Q451" s="40"/>
      <c r="R451" s="40"/>
      <c r="S451" s="40"/>
      <c r="T451" s="40"/>
    </row>
    <row r="452" spans="2:20" x14ac:dyDescent="0.3">
      <c r="B452" s="274" t="str">
        <f>IF(OR('Basic Elections'!$C77="",'Voluntary Elections'!$C$14="None",'Voluntary Elections'!$C$14=""),"",'Basic Elections'!$C77)</f>
        <v/>
      </c>
      <c r="C452" s="274" t="str">
        <f>IF(OR('Basic Elections'!$D77="",'Voluntary Elections'!$C$14="None",'Voluntary Elections'!$C$14=""),"",'Basic Elections'!$D77)</f>
        <v/>
      </c>
      <c r="D452" s="346" t="str">
        <f>IF($B452="","",calculations!D24)</f>
        <v/>
      </c>
      <c r="E452" s="347" t="str">
        <f>IF($B452="","",calculations!AA24)</f>
        <v/>
      </c>
      <c r="F452" s="348" t="str">
        <f>IF($B452="","",IFERROR(calculations!AB24/(calculations!AA24/10),""))</f>
        <v/>
      </c>
      <c r="G452" s="314" t="str">
        <f>IF($B452="","",calculations!AB24)</f>
        <v/>
      </c>
      <c r="H452" s="303"/>
      <c r="I452" s="308" t="str">
        <f>IF(OR('Basic Elections'!$C127="",'Voluntary Elections'!$C$14="None",'Voluntary Elections'!$C$14=""),"",'Basic Elections'!$C127)</f>
        <v/>
      </c>
      <c r="J452" s="349" t="str">
        <f>IF(OR('Basic Elections'!$D127="",'Voluntary Elections'!$C$14="None",'Voluntary Elections'!$C$14=""),"",'Basic Elections'!$D127)</f>
        <v/>
      </c>
      <c r="K452" s="346" t="str">
        <f>IF($I452="","",calculations!D74)</f>
        <v/>
      </c>
      <c r="L452" s="347" t="str">
        <f>IF($I452="","",calculations!AA74)</f>
        <v/>
      </c>
      <c r="M452" s="348" t="str">
        <f>IF($I452="","",IFERROR(calculations!AB74/(calculations!AA74/10),""))</f>
        <v/>
      </c>
      <c r="N452" s="326" t="str">
        <f>IF($I452="","",calculations!AB74)</f>
        <v/>
      </c>
      <c r="O452" s="40"/>
      <c r="P452" s="40"/>
      <c r="Q452" s="40"/>
      <c r="R452" s="40"/>
      <c r="S452" s="40"/>
      <c r="T452" s="40"/>
    </row>
    <row r="453" spans="2:20" x14ac:dyDescent="0.3">
      <c r="B453" s="269" t="str">
        <f>IF(OR('Basic Elections'!$C78="",'Voluntary Elections'!$C$14="None",'Voluntary Elections'!$C$14=""),"",'Basic Elections'!$C78)</f>
        <v/>
      </c>
      <c r="C453" s="269" t="str">
        <f>IF(OR('Basic Elections'!$D78="",'Voluntary Elections'!$C$14="None",'Voluntary Elections'!$C$14=""),"",'Basic Elections'!$D78)</f>
        <v/>
      </c>
      <c r="D453" s="342" t="str">
        <f>IF($B453="","",calculations!D25)</f>
        <v/>
      </c>
      <c r="E453" s="343" t="str">
        <f>IF($B453="","",calculations!AA25)</f>
        <v/>
      </c>
      <c r="F453" s="344" t="str">
        <f>IF($B453="","",IFERROR(calculations!AB25/(calculations!AA25/10),""))</f>
        <v/>
      </c>
      <c r="G453" s="304" t="str">
        <f>IF($B453="","",calculations!AB25)</f>
        <v/>
      </c>
      <c r="H453" s="303"/>
      <c r="I453" s="297" t="str">
        <f>IF(OR('Basic Elections'!$C128="",'Voluntary Elections'!$C$14="None",'Voluntary Elections'!$C$14=""),"",'Basic Elections'!$C128)</f>
        <v/>
      </c>
      <c r="J453" s="345" t="str">
        <f>IF(OR('Basic Elections'!$D128="",'Voluntary Elections'!$C$14="None",'Voluntary Elections'!$C$14=""),"",'Basic Elections'!$D128)</f>
        <v/>
      </c>
      <c r="K453" s="342" t="str">
        <f>IF($I453="","",calculations!D75)</f>
        <v/>
      </c>
      <c r="L453" s="343" t="str">
        <f>IF($I453="","",calculations!AA75)</f>
        <v/>
      </c>
      <c r="M453" s="344" t="str">
        <f>IF($I453="","",IFERROR(calculations!AB75/(calculations!AA75/10),""))</f>
        <v/>
      </c>
      <c r="N453" s="323" t="str">
        <f>IF($I453="","",calculations!AB75)</f>
        <v/>
      </c>
      <c r="O453" s="40"/>
      <c r="P453" s="40"/>
      <c r="Q453" s="40"/>
      <c r="R453" s="40"/>
      <c r="S453" s="40"/>
      <c r="T453" s="40"/>
    </row>
    <row r="454" spans="2:20" x14ac:dyDescent="0.3">
      <c r="B454" s="274" t="str">
        <f>IF(OR('Basic Elections'!$C79="",'Voluntary Elections'!$C$14="None",'Voluntary Elections'!$C$14=""),"",'Basic Elections'!$C79)</f>
        <v/>
      </c>
      <c r="C454" s="274" t="str">
        <f>IF(OR('Basic Elections'!$D79="",'Voluntary Elections'!$C$14="None",'Voluntary Elections'!$C$14=""),"",'Basic Elections'!$D79)</f>
        <v/>
      </c>
      <c r="D454" s="346" t="str">
        <f>IF($B454="","",calculations!D26)</f>
        <v/>
      </c>
      <c r="E454" s="347" t="str">
        <f>IF($B454="","",calculations!AA26)</f>
        <v/>
      </c>
      <c r="F454" s="348" t="str">
        <f>IF($B454="","",IFERROR(calculations!AB26/(calculations!AA26/10),""))</f>
        <v/>
      </c>
      <c r="G454" s="314" t="str">
        <f>IF($B454="","",calculations!AB26)</f>
        <v/>
      </c>
      <c r="H454" s="303"/>
      <c r="I454" s="308" t="str">
        <f>IF(OR('Basic Elections'!$C129="",'Voluntary Elections'!$C$14="None",'Voluntary Elections'!$C$14=""),"",'Basic Elections'!$C129)</f>
        <v/>
      </c>
      <c r="J454" s="349" t="str">
        <f>IF(OR('Basic Elections'!$D129="",'Voluntary Elections'!$C$14="None",'Voluntary Elections'!$C$14=""),"",'Basic Elections'!$D129)</f>
        <v/>
      </c>
      <c r="K454" s="346" t="str">
        <f>IF($I454="","",calculations!D76)</f>
        <v/>
      </c>
      <c r="L454" s="347" t="str">
        <f>IF($I454="","",calculations!AA76)</f>
        <v/>
      </c>
      <c r="M454" s="348" t="str">
        <f>IF($I454="","",IFERROR(calculations!AB76/(calculations!AA76/10),""))</f>
        <v/>
      </c>
      <c r="N454" s="326" t="str">
        <f>IF($I454="","",calculations!AB76)</f>
        <v/>
      </c>
      <c r="O454" s="40"/>
      <c r="P454" s="40"/>
      <c r="Q454" s="40"/>
      <c r="R454" s="40"/>
      <c r="S454" s="40"/>
      <c r="T454" s="40"/>
    </row>
    <row r="455" spans="2:20" x14ac:dyDescent="0.3">
      <c r="B455" s="269" t="str">
        <f>IF(OR('Basic Elections'!$C80="",'Voluntary Elections'!$C$14="None",'Voluntary Elections'!$C$14=""),"",'Basic Elections'!$C80)</f>
        <v/>
      </c>
      <c r="C455" s="269" t="str">
        <f>IF(OR('Basic Elections'!$D80="",'Voluntary Elections'!$C$14="None",'Voluntary Elections'!$C$14=""),"",'Basic Elections'!$D80)</f>
        <v/>
      </c>
      <c r="D455" s="342" t="str">
        <f>IF($B455="","",calculations!D27)</f>
        <v/>
      </c>
      <c r="E455" s="343" t="str">
        <f>IF($B455="","",calculations!AA27)</f>
        <v/>
      </c>
      <c r="F455" s="344" t="str">
        <f>IF($B455="","",IFERROR(calculations!AB27/(calculations!AA27/10),""))</f>
        <v/>
      </c>
      <c r="G455" s="304" t="str">
        <f>IF($B455="","",calculations!AB27)</f>
        <v/>
      </c>
      <c r="H455" s="303"/>
      <c r="I455" s="297" t="str">
        <f>IF(OR('Basic Elections'!$C130="",'Voluntary Elections'!$C$14="None",'Voluntary Elections'!$C$14=""),"",'Basic Elections'!$C130)</f>
        <v/>
      </c>
      <c r="J455" s="345" t="str">
        <f>IF(OR('Basic Elections'!$D130="",'Voluntary Elections'!$C$14="None",'Voluntary Elections'!$C$14=""),"",'Basic Elections'!$D130)</f>
        <v/>
      </c>
      <c r="K455" s="342" t="str">
        <f>IF($I455="","",calculations!D77)</f>
        <v/>
      </c>
      <c r="L455" s="343" t="str">
        <f>IF($I455="","",calculations!AA77)</f>
        <v/>
      </c>
      <c r="M455" s="344" t="str">
        <f>IF($I455="","",IFERROR(calculations!AB77/(calculations!AA77/10),""))</f>
        <v/>
      </c>
      <c r="N455" s="323" t="str">
        <f>IF($I455="","",calculations!AB77)</f>
        <v/>
      </c>
      <c r="O455" s="40"/>
      <c r="P455" s="40"/>
      <c r="Q455" s="40"/>
      <c r="R455" s="40"/>
      <c r="S455" s="40"/>
      <c r="T455" s="40"/>
    </row>
    <row r="456" spans="2:20" x14ac:dyDescent="0.3">
      <c r="B456" s="274" t="str">
        <f>IF(OR('Basic Elections'!$C81="",'Voluntary Elections'!$C$14="None",'Voluntary Elections'!$C$14=""),"",'Basic Elections'!$C81)</f>
        <v/>
      </c>
      <c r="C456" s="274" t="str">
        <f>IF(OR('Basic Elections'!$D81="",'Voluntary Elections'!$C$14="None",'Voluntary Elections'!$C$14=""),"",'Basic Elections'!$D81)</f>
        <v/>
      </c>
      <c r="D456" s="346" t="str">
        <f>IF($B456="","",calculations!D28)</f>
        <v/>
      </c>
      <c r="E456" s="347" t="str">
        <f>IF($B456="","",calculations!AA28)</f>
        <v/>
      </c>
      <c r="F456" s="348" t="str">
        <f>IF($B456="","",IFERROR(calculations!AB28/(calculations!AA28/10),""))</f>
        <v/>
      </c>
      <c r="G456" s="314" t="str">
        <f>IF($B456="","",calculations!AB28)</f>
        <v/>
      </c>
      <c r="H456" s="303"/>
      <c r="I456" s="308" t="str">
        <f>IF(OR('Basic Elections'!$C131="",'Voluntary Elections'!$C$14="None",'Voluntary Elections'!$C$14=""),"",'Basic Elections'!$C131)</f>
        <v/>
      </c>
      <c r="J456" s="349" t="str">
        <f>IF(OR('Basic Elections'!$D131="",'Voluntary Elections'!$C$14="None",'Voluntary Elections'!$C$14=""),"",'Basic Elections'!$D131)</f>
        <v/>
      </c>
      <c r="K456" s="346" t="str">
        <f>IF($I456="","",calculations!D78)</f>
        <v/>
      </c>
      <c r="L456" s="347" t="str">
        <f>IF($I456="","",calculations!AA78)</f>
        <v/>
      </c>
      <c r="M456" s="348" t="str">
        <f>IF($I456="","",IFERROR(calculations!AB78/(calculations!AA78/10),""))</f>
        <v/>
      </c>
      <c r="N456" s="326" t="str">
        <f>IF($I456="","",calculations!AB78)</f>
        <v/>
      </c>
      <c r="O456" s="50"/>
      <c r="P456" s="40"/>
      <c r="Q456" s="40"/>
      <c r="R456" s="40"/>
      <c r="S456" s="40"/>
      <c r="T456" s="40"/>
    </row>
    <row r="457" spans="2:20" x14ac:dyDescent="0.3">
      <c r="B457" s="269" t="str">
        <f>IF(OR('Basic Elections'!$C82="",'Voluntary Elections'!$C$14="None",'Voluntary Elections'!$C$14=""),"",'Basic Elections'!$C82)</f>
        <v/>
      </c>
      <c r="C457" s="269" t="str">
        <f>IF(OR('Basic Elections'!$D82="",'Voluntary Elections'!$C$14="None",'Voluntary Elections'!$C$14=""),"",'Basic Elections'!$D82)</f>
        <v/>
      </c>
      <c r="D457" s="342" t="str">
        <f>IF($B457="","",calculations!D29)</f>
        <v/>
      </c>
      <c r="E457" s="343" t="str">
        <f>IF($B457="","",calculations!AA29)</f>
        <v/>
      </c>
      <c r="F457" s="344" t="str">
        <f>IF($B457="","",IFERROR(calculations!AB29/(calculations!AA29/10),""))</f>
        <v/>
      </c>
      <c r="G457" s="304" t="str">
        <f>IF($B457="","",calculations!AB29)</f>
        <v/>
      </c>
      <c r="H457" s="303"/>
      <c r="I457" s="297" t="str">
        <f>IF(OR('Basic Elections'!$C132="",'Voluntary Elections'!$C$14="None",'Voluntary Elections'!$C$14=""),"",'Basic Elections'!$C132)</f>
        <v/>
      </c>
      <c r="J457" s="345" t="str">
        <f>IF(OR('Basic Elections'!$D132="",'Voluntary Elections'!$C$14="None",'Voluntary Elections'!$C$14=""),"",'Basic Elections'!$D132)</f>
        <v/>
      </c>
      <c r="K457" s="342" t="str">
        <f>IF($I457="","",calculations!D79)</f>
        <v/>
      </c>
      <c r="L457" s="343" t="str">
        <f>IF($I457="","",calculations!AA79)</f>
        <v/>
      </c>
      <c r="M457" s="344" t="str">
        <f>IF($I457="","",IFERROR(calculations!AB79/(calculations!AA79/10),""))</f>
        <v/>
      </c>
      <c r="N457" s="323" t="str">
        <f>IF($I457="","",calculations!AB79)</f>
        <v/>
      </c>
      <c r="O457" s="50"/>
      <c r="P457" s="40"/>
      <c r="Q457" s="40"/>
      <c r="R457" s="40"/>
      <c r="S457" s="40"/>
      <c r="T457" s="40"/>
    </row>
    <row r="458" spans="2:20" x14ac:dyDescent="0.3">
      <c r="B458" s="274" t="str">
        <f>IF(OR('Basic Elections'!$C83="",'Voluntary Elections'!$C$14="None",'Voluntary Elections'!$C$14=""),"",'Basic Elections'!$C83)</f>
        <v/>
      </c>
      <c r="C458" s="274" t="str">
        <f>IF(OR('Basic Elections'!$D83="",'Voluntary Elections'!$C$14="None",'Voluntary Elections'!$C$14=""),"",'Basic Elections'!$D83)</f>
        <v/>
      </c>
      <c r="D458" s="346" t="str">
        <f>IF($B458="","",calculations!D30)</f>
        <v/>
      </c>
      <c r="E458" s="347" t="str">
        <f>IF($B458="","",calculations!AA30)</f>
        <v/>
      </c>
      <c r="F458" s="348" t="str">
        <f>IF($B458="","",IFERROR(calculations!AB30/(calculations!AA30/10),""))</f>
        <v/>
      </c>
      <c r="G458" s="314" t="str">
        <f>IF($B458="","",calculations!AB30)</f>
        <v/>
      </c>
      <c r="H458" s="303"/>
      <c r="I458" s="308" t="str">
        <f>IF(OR('Basic Elections'!$C133="",'Voluntary Elections'!$C$14="None",'Voluntary Elections'!$C$14=""),"",'Basic Elections'!$C133)</f>
        <v/>
      </c>
      <c r="J458" s="349" t="str">
        <f>IF(OR('Basic Elections'!$D133="",'Voluntary Elections'!$C$14="None",'Voluntary Elections'!$C$14=""),"",'Basic Elections'!$D133)</f>
        <v/>
      </c>
      <c r="K458" s="346" t="str">
        <f>IF($I458="","",calculations!D80)</f>
        <v/>
      </c>
      <c r="L458" s="347" t="str">
        <f>IF($I458="","",calculations!AA80)</f>
        <v/>
      </c>
      <c r="M458" s="348" t="str">
        <f>IF($I458="","",IFERROR(calculations!AB80/(calculations!AA80/10),""))</f>
        <v/>
      </c>
      <c r="N458" s="326" t="str">
        <f>IF($I458="","",calculations!AB80)</f>
        <v/>
      </c>
      <c r="O458" s="50"/>
      <c r="P458" s="40"/>
      <c r="Q458" s="40"/>
      <c r="R458" s="40"/>
      <c r="S458" s="40"/>
      <c r="T458" s="40"/>
    </row>
    <row r="459" spans="2:20" x14ac:dyDescent="0.3">
      <c r="B459" s="269" t="str">
        <f>IF(OR('Basic Elections'!$C84="",'Voluntary Elections'!$C$14="None",'Voluntary Elections'!$C$14=""),"",'Basic Elections'!$C84)</f>
        <v/>
      </c>
      <c r="C459" s="269" t="str">
        <f>IF(OR('Basic Elections'!$D84="",'Voluntary Elections'!$C$14="None",'Voluntary Elections'!$C$14=""),"",'Basic Elections'!$D84)</f>
        <v/>
      </c>
      <c r="D459" s="342" t="str">
        <f>IF($B459="","",calculations!D31)</f>
        <v/>
      </c>
      <c r="E459" s="343" t="str">
        <f>IF($B459="","",calculations!AA31)</f>
        <v/>
      </c>
      <c r="F459" s="344" t="str">
        <f>IF($B459="","",IFERROR(calculations!AB31/(calculations!AA31/10),""))</f>
        <v/>
      </c>
      <c r="G459" s="304" t="str">
        <f>IF($B459="","",calculations!AB31)</f>
        <v/>
      </c>
      <c r="H459" s="303"/>
      <c r="I459" s="297" t="str">
        <f>IF(OR('Basic Elections'!$C134="",'Voluntary Elections'!$C$14="None",'Voluntary Elections'!$C$14=""),"",'Basic Elections'!$C134)</f>
        <v/>
      </c>
      <c r="J459" s="345" t="str">
        <f>IF(OR('Basic Elections'!$D134="",'Voluntary Elections'!$C$14="None",'Voluntary Elections'!$C$14=""),"",'Basic Elections'!$D134)</f>
        <v/>
      </c>
      <c r="K459" s="342" t="str">
        <f>IF($I459="","",calculations!D81)</f>
        <v/>
      </c>
      <c r="L459" s="343" t="str">
        <f>IF($I459="","",calculations!AA81)</f>
        <v/>
      </c>
      <c r="M459" s="344" t="str">
        <f>IF($I459="","",IFERROR(calculations!AB81/(calculations!AA81/10),""))</f>
        <v/>
      </c>
      <c r="N459" s="323" t="str">
        <f>IF($I459="","",calculations!AB81)</f>
        <v/>
      </c>
      <c r="O459" s="50"/>
      <c r="P459" s="40"/>
      <c r="Q459" s="40"/>
      <c r="R459" s="40"/>
      <c r="S459" s="40"/>
      <c r="T459" s="40"/>
    </row>
    <row r="460" spans="2:20" x14ac:dyDescent="0.3">
      <c r="B460" s="274" t="str">
        <f>IF(OR('Basic Elections'!$C85="",'Voluntary Elections'!$C$14="None",'Voluntary Elections'!$C$14=""),"",'Basic Elections'!$C85)</f>
        <v/>
      </c>
      <c r="C460" s="274" t="str">
        <f>IF(OR('Basic Elections'!$D85="",'Voluntary Elections'!$C$14="None",'Voluntary Elections'!$C$14=""),"",'Basic Elections'!$D85)</f>
        <v/>
      </c>
      <c r="D460" s="346" t="str">
        <f>IF($B460="","",calculations!D32)</f>
        <v/>
      </c>
      <c r="E460" s="347" t="str">
        <f>IF($B460="","",calculations!AA32)</f>
        <v/>
      </c>
      <c r="F460" s="348" t="str">
        <f>IF($B460="","",IFERROR(calculations!AB32/(calculations!AA32/10),""))</f>
        <v/>
      </c>
      <c r="G460" s="314" t="str">
        <f>IF($B460="","",calculations!AB32)</f>
        <v/>
      </c>
      <c r="H460" s="303"/>
      <c r="I460" s="308" t="str">
        <f>IF(OR('Basic Elections'!$C135="",'Voluntary Elections'!$C$14="None",'Voluntary Elections'!$C$14=""),"",'Basic Elections'!$C135)</f>
        <v/>
      </c>
      <c r="J460" s="349" t="str">
        <f>IF(OR('Basic Elections'!$D135="",'Voluntary Elections'!$C$14="None",'Voluntary Elections'!$C$14=""),"",'Basic Elections'!$D135)</f>
        <v/>
      </c>
      <c r="K460" s="346" t="str">
        <f>IF($I460="","",calculations!D82)</f>
        <v/>
      </c>
      <c r="L460" s="347" t="str">
        <f>IF($I460="","",calculations!AA82)</f>
        <v/>
      </c>
      <c r="M460" s="348" t="str">
        <f>IF($I460="","",IFERROR(calculations!AB82/(calculations!AA82/10),""))</f>
        <v/>
      </c>
      <c r="N460" s="326" t="str">
        <f>IF($I460="","",calculations!AB82)</f>
        <v/>
      </c>
      <c r="O460" s="50"/>
      <c r="P460" s="40"/>
      <c r="Q460" s="40"/>
      <c r="R460" s="40"/>
      <c r="S460" s="40"/>
      <c r="T460" s="40"/>
    </row>
    <row r="461" spans="2:20" x14ac:dyDescent="0.3">
      <c r="B461" s="269" t="str">
        <f>IF(OR('Basic Elections'!$C86="",'Voluntary Elections'!$C$14="None",'Voluntary Elections'!$C$14=""),"",'Basic Elections'!$C86)</f>
        <v/>
      </c>
      <c r="C461" s="269" t="str">
        <f>IF(OR('Basic Elections'!$D86="",'Voluntary Elections'!$C$14="None",'Voluntary Elections'!$C$14=""),"",'Basic Elections'!$D86)</f>
        <v/>
      </c>
      <c r="D461" s="342" t="str">
        <f>IF($B461="","",calculations!D33)</f>
        <v/>
      </c>
      <c r="E461" s="343" t="str">
        <f>IF($B461="","",calculations!AA33)</f>
        <v/>
      </c>
      <c r="F461" s="344" t="str">
        <f>IF($B461="","",IFERROR(calculations!AB33/(calculations!AA33/10),""))</f>
        <v/>
      </c>
      <c r="G461" s="304" t="str">
        <f>IF($B461="","",calculations!AB33)</f>
        <v/>
      </c>
      <c r="H461" s="303"/>
      <c r="I461" s="297" t="str">
        <f>IF(OR('Basic Elections'!$C136="",'Voluntary Elections'!$C$14="None",'Voluntary Elections'!$C$14=""),"",'Basic Elections'!$C136)</f>
        <v/>
      </c>
      <c r="J461" s="345" t="str">
        <f>IF(OR('Basic Elections'!$D136="",'Voluntary Elections'!$C$14="None",'Voluntary Elections'!$C$14=""),"",'Basic Elections'!$D136)</f>
        <v/>
      </c>
      <c r="K461" s="342" t="str">
        <f>IF($I461="","",calculations!D83)</f>
        <v/>
      </c>
      <c r="L461" s="343" t="str">
        <f>IF($I461="","",calculations!AA83)</f>
        <v/>
      </c>
      <c r="M461" s="344" t="str">
        <f>IF($I461="","",IFERROR(calculations!AB83/(calculations!AA83/10),""))</f>
        <v/>
      </c>
      <c r="N461" s="323" t="str">
        <f>IF($I461="","",calculations!AB83)</f>
        <v/>
      </c>
      <c r="O461" s="50"/>
      <c r="P461" s="40"/>
      <c r="Q461" s="40"/>
      <c r="R461" s="40"/>
      <c r="S461" s="40"/>
      <c r="T461" s="40"/>
    </row>
    <row r="462" spans="2:20" x14ac:dyDescent="0.3">
      <c r="B462" s="274" t="str">
        <f>IF(OR('Basic Elections'!$C87="",'Voluntary Elections'!$C$14="None",'Voluntary Elections'!$C$14=""),"",'Basic Elections'!$C87)</f>
        <v/>
      </c>
      <c r="C462" s="274" t="str">
        <f>IF(OR('Basic Elections'!$D87="",'Voluntary Elections'!$C$14="None",'Voluntary Elections'!$C$14=""),"",'Basic Elections'!$D87)</f>
        <v/>
      </c>
      <c r="D462" s="346" t="str">
        <f>IF($B462="","",calculations!D34)</f>
        <v/>
      </c>
      <c r="E462" s="347" t="str">
        <f>IF($B462="","",calculations!AA34)</f>
        <v/>
      </c>
      <c r="F462" s="348" t="str">
        <f>IF($B462="","",IFERROR(calculations!AB34/(calculations!AA34/10),""))</f>
        <v/>
      </c>
      <c r="G462" s="314" t="str">
        <f>IF($B462="","",calculations!AB34)</f>
        <v/>
      </c>
      <c r="H462" s="303"/>
      <c r="I462" s="308" t="str">
        <f>IF(OR('Basic Elections'!$C137="",'Voluntary Elections'!$C$14="None",'Voluntary Elections'!$C$14=""),"",'Basic Elections'!$C137)</f>
        <v/>
      </c>
      <c r="J462" s="349" t="str">
        <f>IF(OR('Basic Elections'!$D137="",'Voluntary Elections'!$C$14="None",'Voluntary Elections'!$C$14=""),"",'Basic Elections'!$D137)</f>
        <v/>
      </c>
      <c r="K462" s="346" t="str">
        <f>IF($I462="","",calculations!D84)</f>
        <v/>
      </c>
      <c r="L462" s="347" t="str">
        <f>IF($I462="","",calculations!AA84)</f>
        <v/>
      </c>
      <c r="M462" s="348" t="str">
        <f>IF($I462="","",IFERROR(calculations!AB84/(calculations!AA84/10),""))</f>
        <v/>
      </c>
      <c r="N462" s="326" t="str">
        <f>IF($I462="","",calculations!AB84)</f>
        <v/>
      </c>
      <c r="O462" s="50"/>
      <c r="P462" s="40"/>
      <c r="Q462" s="40"/>
      <c r="R462" s="40"/>
      <c r="S462" s="40"/>
      <c r="T462" s="40"/>
    </row>
    <row r="463" spans="2:20" x14ac:dyDescent="0.3">
      <c r="B463" s="269" t="str">
        <f>IF(OR('Basic Elections'!$C88="",'Voluntary Elections'!$C$14="None",'Voluntary Elections'!$C$14=""),"",'Basic Elections'!$C88)</f>
        <v/>
      </c>
      <c r="C463" s="269" t="str">
        <f>IF(OR('Basic Elections'!$D88="",'Voluntary Elections'!$C$14="None",'Voluntary Elections'!$C$14=""),"",'Basic Elections'!$D88)</f>
        <v/>
      </c>
      <c r="D463" s="342" t="str">
        <f>IF($B463="","",calculations!D35)</f>
        <v/>
      </c>
      <c r="E463" s="343" t="str">
        <f>IF($B463="","",calculations!AA35)</f>
        <v/>
      </c>
      <c r="F463" s="344" t="str">
        <f>IF($B463="","",IFERROR(calculations!AB35/(calculations!AA35/10),""))</f>
        <v/>
      </c>
      <c r="G463" s="304" t="str">
        <f>IF($B463="","",calculations!AB35)</f>
        <v/>
      </c>
      <c r="H463" s="303"/>
      <c r="I463" s="297" t="str">
        <f>IF(OR('Basic Elections'!$C138="",'Voluntary Elections'!$C$14="None",'Voluntary Elections'!$C$14=""),"",'Basic Elections'!$C138)</f>
        <v/>
      </c>
      <c r="J463" s="345" t="str">
        <f>IF(OR('Basic Elections'!$D138="",'Voluntary Elections'!$C$14="None",'Voluntary Elections'!$C$14=""),"",'Basic Elections'!$D138)</f>
        <v/>
      </c>
      <c r="K463" s="342" t="str">
        <f>IF($I463="","",calculations!D85)</f>
        <v/>
      </c>
      <c r="L463" s="343" t="str">
        <f>IF($I463="","",calculations!AA85)</f>
        <v/>
      </c>
      <c r="M463" s="344" t="str">
        <f>IF($I463="","",IFERROR(calculations!AB85/(calculations!AA85/10),""))</f>
        <v/>
      </c>
      <c r="N463" s="323" t="str">
        <f>IF($I463="","",calculations!AB85)</f>
        <v/>
      </c>
      <c r="O463" s="50"/>
      <c r="P463" s="40"/>
      <c r="Q463" s="40"/>
      <c r="R463" s="40"/>
      <c r="S463" s="40"/>
      <c r="T463" s="40"/>
    </row>
    <row r="464" spans="2:20" x14ac:dyDescent="0.3">
      <c r="B464" s="274" t="str">
        <f>IF(OR('Basic Elections'!$C89="",'Voluntary Elections'!$C$14="None",'Voluntary Elections'!$C$14=""),"",'Basic Elections'!$C89)</f>
        <v/>
      </c>
      <c r="C464" s="274" t="str">
        <f>IF(OR('Basic Elections'!$D89="",'Voluntary Elections'!$C$14="None",'Voluntary Elections'!$C$14=""),"",'Basic Elections'!$D89)</f>
        <v/>
      </c>
      <c r="D464" s="346" t="str">
        <f>IF($B464="","",calculations!D36)</f>
        <v/>
      </c>
      <c r="E464" s="347" t="str">
        <f>IF($B464="","",calculations!AA36)</f>
        <v/>
      </c>
      <c r="F464" s="348" t="str">
        <f>IF($B464="","",IFERROR(calculations!AB36/(calculations!AA36/10),""))</f>
        <v/>
      </c>
      <c r="G464" s="314" t="str">
        <f>IF($B464="","",calculations!AB36)</f>
        <v/>
      </c>
      <c r="H464" s="303"/>
      <c r="I464" s="308" t="str">
        <f>IF(OR('Basic Elections'!$C139="",'Voluntary Elections'!$C$14="None",'Voluntary Elections'!$C$14=""),"",'Basic Elections'!$C139)</f>
        <v/>
      </c>
      <c r="J464" s="349" t="str">
        <f>IF(OR('Basic Elections'!$D139="",'Voluntary Elections'!$C$14="None",'Voluntary Elections'!$C$14=""),"",'Basic Elections'!$D139)</f>
        <v/>
      </c>
      <c r="K464" s="346" t="str">
        <f>IF($I464="","",calculations!D86)</f>
        <v/>
      </c>
      <c r="L464" s="347" t="str">
        <f>IF($I464="","",calculations!AA86)</f>
        <v/>
      </c>
      <c r="M464" s="348" t="str">
        <f>IF($I464="","",IFERROR(calculations!AB86/(calculations!AA86/10),""))</f>
        <v/>
      </c>
      <c r="N464" s="326" t="str">
        <f>IF($I464="","",calculations!AB86)</f>
        <v/>
      </c>
      <c r="O464" s="50"/>
      <c r="P464" s="40"/>
      <c r="Q464" s="40"/>
      <c r="R464" s="40"/>
      <c r="S464" s="40"/>
      <c r="T464" s="40"/>
    </row>
    <row r="465" spans="2:20" x14ac:dyDescent="0.3">
      <c r="B465" s="269" t="str">
        <f>IF(OR('Basic Elections'!$C90="",'Voluntary Elections'!$C$14="None",'Voluntary Elections'!$C$14=""),"",'Basic Elections'!$C90)</f>
        <v/>
      </c>
      <c r="C465" s="269" t="str">
        <f>IF(OR('Basic Elections'!$D90="",'Voluntary Elections'!$C$14="None",'Voluntary Elections'!$C$14=""),"",'Basic Elections'!$D90)</f>
        <v/>
      </c>
      <c r="D465" s="342" t="str">
        <f>IF($B465="","",calculations!D37)</f>
        <v/>
      </c>
      <c r="E465" s="343" t="str">
        <f>IF($B465="","",calculations!AA37)</f>
        <v/>
      </c>
      <c r="F465" s="344" t="str">
        <f>IF($B465="","",IFERROR(calculations!AB37/(calculations!AA37/10),""))</f>
        <v/>
      </c>
      <c r="G465" s="304" t="str">
        <f>IF($B465="","",calculations!AB37)</f>
        <v/>
      </c>
      <c r="H465" s="303"/>
      <c r="I465" s="297" t="str">
        <f>IF(OR('Basic Elections'!$C140="",'Voluntary Elections'!$C$14="None",'Voluntary Elections'!$C$14=""),"",'Basic Elections'!$C140)</f>
        <v/>
      </c>
      <c r="J465" s="345" t="str">
        <f>IF(OR('Basic Elections'!$D140="",'Voluntary Elections'!$C$14="None",'Voluntary Elections'!$C$14=""),"",'Basic Elections'!$D140)</f>
        <v/>
      </c>
      <c r="K465" s="342" t="str">
        <f>IF($I465="","",calculations!D87)</f>
        <v/>
      </c>
      <c r="L465" s="343" t="str">
        <f>IF($I465="","",calculations!AA87)</f>
        <v/>
      </c>
      <c r="M465" s="344" t="str">
        <f>IF($I465="","",IFERROR(calculations!AB87/(calculations!AA87/10),""))</f>
        <v/>
      </c>
      <c r="N465" s="323" t="str">
        <f>IF($I465="","",calculations!AB87)</f>
        <v/>
      </c>
      <c r="O465" s="50"/>
      <c r="P465" s="40"/>
      <c r="Q465" s="40"/>
      <c r="R465" s="40"/>
      <c r="S465" s="40"/>
      <c r="T465" s="40"/>
    </row>
    <row r="466" spans="2:20" x14ac:dyDescent="0.3">
      <c r="B466" s="274" t="str">
        <f>IF(OR('Basic Elections'!$C91="",'Voluntary Elections'!$C$14="None",'Voluntary Elections'!$C$14=""),"",'Basic Elections'!$C91)</f>
        <v/>
      </c>
      <c r="C466" s="274" t="str">
        <f>IF(OR('Basic Elections'!$D91="",'Voluntary Elections'!$C$14="None",'Voluntary Elections'!$C$14=""),"",'Basic Elections'!$D91)</f>
        <v/>
      </c>
      <c r="D466" s="346" t="str">
        <f>IF($B466="","",calculations!D38)</f>
        <v/>
      </c>
      <c r="E466" s="347" t="str">
        <f>IF($B466="","",calculations!AA38)</f>
        <v/>
      </c>
      <c r="F466" s="348" t="str">
        <f>IF($B466="","",IFERROR(calculations!AB38/(calculations!AA38/10),""))</f>
        <v/>
      </c>
      <c r="G466" s="314" t="str">
        <f>IF($B466="","",calculations!AB38)</f>
        <v/>
      </c>
      <c r="H466" s="303"/>
      <c r="I466" s="308" t="str">
        <f>IF(OR('Basic Elections'!$C141="",'Voluntary Elections'!$C$14="None",'Voluntary Elections'!$C$14=""),"",'Basic Elections'!$C141)</f>
        <v/>
      </c>
      <c r="J466" s="349" t="str">
        <f>IF(OR('Basic Elections'!$D141="",'Voluntary Elections'!$C$14="None",'Voluntary Elections'!$C$14=""),"",'Basic Elections'!$D141)</f>
        <v/>
      </c>
      <c r="K466" s="346" t="str">
        <f>IF($I466="","",calculations!D88)</f>
        <v/>
      </c>
      <c r="L466" s="347" t="str">
        <f>IF($I466="","",calculations!AA88)</f>
        <v/>
      </c>
      <c r="M466" s="348" t="str">
        <f>IF($I466="","",IFERROR(calculations!AB88/(calculations!AA88/10),""))</f>
        <v/>
      </c>
      <c r="N466" s="326" t="str">
        <f>IF($I466="","",calculations!AB88)</f>
        <v/>
      </c>
      <c r="O466" s="50"/>
      <c r="P466" s="40"/>
      <c r="Q466" s="40"/>
      <c r="R466" s="40"/>
      <c r="S466" s="40"/>
      <c r="T466" s="40"/>
    </row>
    <row r="467" spans="2:20" x14ac:dyDescent="0.3">
      <c r="B467" s="269" t="str">
        <f>IF(OR('Basic Elections'!$C92="",'Voluntary Elections'!$C$14="None",'Voluntary Elections'!$C$14=""),"",'Basic Elections'!$C92)</f>
        <v/>
      </c>
      <c r="C467" s="269" t="str">
        <f>IF(OR('Basic Elections'!$D92="",'Voluntary Elections'!$C$14="None",'Voluntary Elections'!$C$14=""),"",'Basic Elections'!$D92)</f>
        <v/>
      </c>
      <c r="D467" s="342" t="str">
        <f>IF($B467="","",calculations!D39)</f>
        <v/>
      </c>
      <c r="E467" s="343" t="str">
        <f>IF($B467="","",calculations!AA39)</f>
        <v/>
      </c>
      <c r="F467" s="344" t="str">
        <f>IF($B467="","",IFERROR(calculations!AB39/(calculations!AA39/10),""))</f>
        <v/>
      </c>
      <c r="G467" s="304" t="str">
        <f>IF($B467="","",calculations!AB39)</f>
        <v/>
      </c>
      <c r="H467" s="303"/>
      <c r="I467" s="297" t="str">
        <f>IF(OR('Basic Elections'!$C142="",'Voluntary Elections'!$C$14="None",'Voluntary Elections'!$C$14=""),"",'Basic Elections'!$C142)</f>
        <v/>
      </c>
      <c r="J467" s="345" t="str">
        <f>IF(OR('Basic Elections'!$D142="",'Voluntary Elections'!$C$14="None",'Voluntary Elections'!$C$14=""),"",'Basic Elections'!$D142)</f>
        <v/>
      </c>
      <c r="K467" s="342" t="str">
        <f>IF($I467="","",calculations!D89)</f>
        <v/>
      </c>
      <c r="L467" s="343" t="str">
        <f>IF($I467="","",calculations!AA89)</f>
        <v/>
      </c>
      <c r="M467" s="344" t="str">
        <f>IF($I467="","",IFERROR(calculations!AB89/(calculations!AA89/10),""))</f>
        <v/>
      </c>
      <c r="N467" s="323" t="str">
        <f>IF($I467="","",calculations!AB89)</f>
        <v/>
      </c>
      <c r="O467" s="50"/>
      <c r="P467" s="40"/>
      <c r="Q467" s="40"/>
      <c r="R467" s="40"/>
      <c r="S467" s="40"/>
      <c r="T467" s="40"/>
    </row>
    <row r="468" spans="2:20" x14ac:dyDescent="0.3">
      <c r="B468" s="274" t="str">
        <f>IF(OR('Basic Elections'!$C93="",'Voluntary Elections'!$C$14="None",'Voluntary Elections'!$C$14=""),"",'Basic Elections'!$C93)</f>
        <v/>
      </c>
      <c r="C468" s="274" t="str">
        <f>IF(OR('Basic Elections'!$D93="",'Voluntary Elections'!$C$14="None",'Voluntary Elections'!$C$14=""),"",'Basic Elections'!$D93)</f>
        <v/>
      </c>
      <c r="D468" s="346" t="str">
        <f>IF($B468="","",calculations!D40)</f>
        <v/>
      </c>
      <c r="E468" s="347" t="str">
        <f>IF($B468="","",calculations!AA40)</f>
        <v/>
      </c>
      <c r="F468" s="348" t="str">
        <f>IF($B468="","",IFERROR(calculations!AB40/(calculations!AA40/10),""))</f>
        <v/>
      </c>
      <c r="G468" s="314" t="str">
        <f>IF($B468="","",calculations!AB40)</f>
        <v/>
      </c>
      <c r="H468" s="303"/>
      <c r="I468" s="308" t="str">
        <f>IF(OR('Basic Elections'!$C143="",'Voluntary Elections'!$C$14="None",'Voluntary Elections'!$C$14=""),"",'Basic Elections'!$C143)</f>
        <v/>
      </c>
      <c r="J468" s="349" t="str">
        <f>IF(OR('Basic Elections'!$D143="",'Voluntary Elections'!$C$14="None",'Voluntary Elections'!$C$14=""),"",'Basic Elections'!$D143)</f>
        <v/>
      </c>
      <c r="K468" s="346" t="str">
        <f>IF($I468="","",calculations!D90)</f>
        <v/>
      </c>
      <c r="L468" s="347" t="str">
        <f>IF($I468="","",calculations!AA90)</f>
        <v/>
      </c>
      <c r="M468" s="348" t="str">
        <f>IF($I468="","",IFERROR(calculations!AB90/(calculations!AA90/10),""))</f>
        <v/>
      </c>
      <c r="N468" s="326" t="str">
        <f>IF($I468="","",calculations!AB90)</f>
        <v/>
      </c>
      <c r="O468" s="50"/>
      <c r="P468" s="40"/>
      <c r="Q468" s="40"/>
      <c r="R468" s="40"/>
      <c r="S468" s="40"/>
      <c r="T468" s="40"/>
    </row>
    <row r="469" spans="2:20" x14ac:dyDescent="0.3">
      <c r="B469" s="269" t="str">
        <f>IF(OR('Basic Elections'!$C94="",'Voluntary Elections'!$C$14="None",'Voluntary Elections'!$C$14=""),"",'Basic Elections'!$C94)</f>
        <v/>
      </c>
      <c r="C469" s="269" t="str">
        <f>IF(OR('Basic Elections'!$D94="",'Voluntary Elections'!$C$14="None",'Voluntary Elections'!$C$14=""),"",'Basic Elections'!$D94)</f>
        <v/>
      </c>
      <c r="D469" s="342" t="str">
        <f>IF($B469="","",calculations!D41)</f>
        <v/>
      </c>
      <c r="E469" s="343" t="str">
        <f>IF($B469="","",calculations!AA41)</f>
        <v/>
      </c>
      <c r="F469" s="344" t="str">
        <f>IF($B469="","",IFERROR(calculations!AB41/(calculations!AA41/10),""))</f>
        <v/>
      </c>
      <c r="G469" s="304" t="str">
        <f>IF($B469="","",calculations!AB41)</f>
        <v/>
      </c>
      <c r="H469" s="303"/>
      <c r="I469" s="297" t="str">
        <f>IF(OR('Basic Elections'!$C144="",'Voluntary Elections'!$C$14="None",'Voluntary Elections'!$C$14=""),"",'Basic Elections'!$C144)</f>
        <v/>
      </c>
      <c r="J469" s="345" t="str">
        <f>IF(OR('Basic Elections'!$D144="",'Voluntary Elections'!$C$14="None",'Voluntary Elections'!$C$14=""),"",'Basic Elections'!$D144)</f>
        <v/>
      </c>
      <c r="K469" s="342" t="str">
        <f>IF($I469="","",calculations!D91)</f>
        <v/>
      </c>
      <c r="L469" s="343" t="str">
        <f>IF($I469="","",calculations!AA91)</f>
        <v/>
      </c>
      <c r="M469" s="344" t="str">
        <f>IF($I469="","",IFERROR(calculations!AB91/(calculations!AA91/10),""))</f>
        <v/>
      </c>
      <c r="N469" s="323" t="str">
        <f>IF($I469="","",calculations!AB91)</f>
        <v/>
      </c>
      <c r="O469" s="50"/>
      <c r="P469" s="40"/>
      <c r="Q469" s="40"/>
      <c r="R469" s="40"/>
      <c r="S469" s="40"/>
      <c r="T469" s="40"/>
    </row>
    <row r="470" spans="2:20" x14ac:dyDescent="0.3">
      <c r="B470" s="274" t="str">
        <f>IF(OR('Basic Elections'!$C95="",'Voluntary Elections'!$C$14="None",'Voluntary Elections'!$C$14=""),"",'Basic Elections'!$C95)</f>
        <v/>
      </c>
      <c r="C470" s="274" t="str">
        <f>IF(OR('Basic Elections'!$D95="",'Voluntary Elections'!$C$14="None",'Voluntary Elections'!$C$14=""),"",'Basic Elections'!$D95)</f>
        <v/>
      </c>
      <c r="D470" s="346" t="str">
        <f>IF($B470="","",calculations!D42)</f>
        <v/>
      </c>
      <c r="E470" s="347" t="str">
        <f>IF($B470="","",calculations!AA42)</f>
        <v/>
      </c>
      <c r="F470" s="348" t="str">
        <f>IF($B470="","",IFERROR(calculations!AB42/(calculations!AA42/10),""))</f>
        <v/>
      </c>
      <c r="G470" s="314" t="str">
        <f>IF($B470="","",calculations!AB42)</f>
        <v/>
      </c>
      <c r="H470" s="303"/>
      <c r="I470" s="308" t="str">
        <f>IF(OR('Basic Elections'!$C145="",'Voluntary Elections'!$C$14="None",'Voluntary Elections'!$C$14=""),"",'Basic Elections'!$C145)</f>
        <v/>
      </c>
      <c r="J470" s="349" t="str">
        <f>IF(OR('Basic Elections'!$D145="",'Voluntary Elections'!$C$14="None",'Voluntary Elections'!$C$14=""),"",'Basic Elections'!$D145)</f>
        <v/>
      </c>
      <c r="K470" s="346" t="str">
        <f>IF($I470="","",calculations!D92)</f>
        <v/>
      </c>
      <c r="L470" s="347" t="str">
        <f>IF($I470="","",calculations!AA92)</f>
        <v/>
      </c>
      <c r="M470" s="348" t="str">
        <f>IF($I470="","",IFERROR(calculations!AB92/(calculations!AA92/10),""))</f>
        <v/>
      </c>
      <c r="N470" s="326" t="str">
        <f>IF($I470="","",calculations!AB92)</f>
        <v/>
      </c>
      <c r="O470" s="50"/>
      <c r="P470" s="40"/>
      <c r="Q470" s="40"/>
      <c r="R470" s="40"/>
      <c r="S470" s="40"/>
      <c r="T470" s="40"/>
    </row>
    <row r="471" spans="2:20" x14ac:dyDescent="0.3">
      <c r="B471" s="269" t="str">
        <f>IF(OR('Basic Elections'!$C96="",'Voluntary Elections'!$C$14="None",'Voluntary Elections'!$C$14=""),"",'Basic Elections'!$C96)</f>
        <v/>
      </c>
      <c r="C471" s="269" t="str">
        <f>IF(OR('Basic Elections'!$D96="",'Voluntary Elections'!$C$14="None",'Voluntary Elections'!$C$14=""),"",'Basic Elections'!$D96)</f>
        <v/>
      </c>
      <c r="D471" s="342" t="str">
        <f>IF($B471="","",calculations!D43)</f>
        <v/>
      </c>
      <c r="E471" s="343" t="str">
        <f>IF($B471="","",calculations!AA43)</f>
        <v/>
      </c>
      <c r="F471" s="344" t="str">
        <f>IF($B471="","",IFERROR(calculations!AB43/(calculations!AA43/10),""))</f>
        <v/>
      </c>
      <c r="G471" s="304" t="str">
        <f>IF($B471="","",calculations!AB43)</f>
        <v/>
      </c>
      <c r="H471" s="303"/>
      <c r="I471" s="297" t="str">
        <f>IF(OR('Basic Elections'!$C146="",'Voluntary Elections'!$C$14="None",'Voluntary Elections'!$C$14=""),"",'Basic Elections'!$C146)</f>
        <v/>
      </c>
      <c r="J471" s="345" t="str">
        <f>IF(OR('Basic Elections'!$D146="",'Voluntary Elections'!$C$14="None",'Voluntary Elections'!$C$14=""),"",'Basic Elections'!$D146)</f>
        <v/>
      </c>
      <c r="K471" s="342" t="str">
        <f>IF($I471="","",calculations!D93)</f>
        <v/>
      </c>
      <c r="L471" s="343" t="str">
        <f>IF($I471="","",calculations!AA93)</f>
        <v/>
      </c>
      <c r="M471" s="344" t="str">
        <f>IF($I471="","",IFERROR(calculations!AB93/(calculations!AA93/10),""))</f>
        <v/>
      </c>
      <c r="N471" s="323" t="str">
        <f>IF($I471="","",calculations!AB93)</f>
        <v/>
      </c>
      <c r="O471" s="50"/>
      <c r="P471" s="40"/>
      <c r="Q471" s="40"/>
      <c r="R471" s="40"/>
      <c r="S471" s="40"/>
      <c r="T471" s="40"/>
    </row>
    <row r="472" spans="2:20" x14ac:dyDescent="0.3">
      <c r="B472" s="274" t="str">
        <f>IF(OR('Basic Elections'!$C97="",'Voluntary Elections'!$C$14="None",'Voluntary Elections'!$C$14=""),"",'Basic Elections'!$C97)</f>
        <v/>
      </c>
      <c r="C472" s="274" t="str">
        <f>IF(OR('Basic Elections'!$D97="",'Voluntary Elections'!$C$14="None",'Voluntary Elections'!$C$14=""),"",'Basic Elections'!$D97)</f>
        <v/>
      </c>
      <c r="D472" s="346" t="str">
        <f>IF($B472="","",calculations!D44)</f>
        <v/>
      </c>
      <c r="E472" s="347" t="str">
        <f>IF($B472="","",calculations!AA44)</f>
        <v/>
      </c>
      <c r="F472" s="348" t="str">
        <f>IF($B472="","",IFERROR(calculations!AB44/(calculations!AA44/10),""))</f>
        <v/>
      </c>
      <c r="G472" s="314" t="str">
        <f>IF($B472="","",calculations!AB44)</f>
        <v/>
      </c>
      <c r="H472" s="303"/>
      <c r="I472" s="308" t="str">
        <f>IF(OR('Basic Elections'!$C147="",'Voluntary Elections'!$C$14="None",'Voluntary Elections'!$C$14=""),"",'Basic Elections'!$C147)</f>
        <v/>
      </c>
      <c r="J472" s="349" t="str">
        <f>IF(OR('Basic Elections'!$D147="",'Voluntary Elections'!$C$14="None",'Voluntary Elections'!$C$14=""),"",'Basic Elections'!$D147)</f>
        <v/>
      </c>
      <c r="K472" s="346" t="str">
        <f>IF($I472="","",calculations!D94)</f>
        <v/>
      </c>
      <c r="L472" s="347" t="str">
        <f>IF($I472="","",calculations!AA94)</f>
        <v/>
      </c>
      <c r="M472" s="348" t="str">
        <f>IF($I472="","",IFERROR(calculations!AB94/(calculations!AA94/10),""))</f>
        <v/>
      </c>
      <c r="N472" s="326" t="str">
        <f>IF($I472="","",calculations!AB94)</f>
        <v/>
      </c>
      <c r="O472" s="50"/>
      <c r="P472" s="40"/>
      <c r="Q472" s="40"/>
      <c r="R472" s="40"/>
      <c r="S472" s="40"/>
      <c r="T472" s="40"/>
    </row>
    <row r="473" spans="2:20" x14ac:dyDescent="0.3">
      <c r="B473" s="269" t="str">
        <f>IF(OR('Basic Elections'!$C98="",'Voluntary Elections'!$C$14="None",'Voluntary Elections'!$C$14=""),"",'Basic Elections'!$C98)</f>
        <v/>
      </c>
      <c r="C473" s="269" t="str">
        <f>IF(OR('Basic Elections'!$D98="",'Voluntary Elections'!$C$14="None",'Voluntary Elections'!$C$14=""),"",'Basic Elections'!$D98)</f>
        <v/>
      </c>
      <c r="D473" s="342" t="str">
        <f>IF($B473="","",calculations!D45)</f>
        <v/>
      </c>
      <c r="E473" s="343" t="str">
        <f>IF($B473="","",calculations!AA45)</f>
        <v/>
      </c>
      <c r="F473" s="344" t="str">
        <f>IF($B473="","",IFERROR(calculations!AB45/(calculations!AA45/10),""))</f>
        <v/>
      </c>
      <c r="G473" s="304" t="str">
        <f>IF($B473="","",calculations!AB45)</f>
        <v/>
      </c>
      <c r="H473" s="303"/>
      <c r="I473" s="297" t="str">
        <f>IF(OR('Basic Elections'!$C148="",'Voluntary Elections'!$C$14="None",'Voluntary Elections'!$C$14=""),"",'Basic Elections'!$C148)</f>
        <v/>
      </c>
      <c r="J473" s="345" t="str">
        <f>IF(OR('Basic Elections'!$D148="",'Voluntary Elections'!$C$14="None",'Voluntary Elections'!$C$14=""),"",'Basic Elections'!$D148)</f>
        <v/>
      </c>
      <c r="K473" s="342" t="str">
        <f>IF($I473="","",calculations!D95)</f>
        <v/>
      </c>
      <c r="L473" s="343" t="str">
        <f>IF($I473="","",calculations!AA95)</f>
        <v/>
      </c>
      <c r="M473" s="344" t="str">
        <f>IF($I473="","",IFERROR(calculations!AB95/(calculations!AA95/10),""))</f>
        <v/>
      </c>
      <c r="N473" s="323" t="str">
        <f>IF($I473="","",calculations!AB95)</f>
        <v/>
      </c>
      <c r="O473" s="50"/>
      <c r="P473" s="40"/>
      <c r="Q473" s="40"/>
      <c r="R473" s="40"/>
      <c r="S473" s="40"/>
      <c r="T473" s="40"/>
    </row>
    <row r="474" spans="2:20" x14ac:dyDescent="0.3">
      <c r="B474" s="274" t="str">
        <f>IF(OR('Basic Elections'!$C99="",'Voluntary Elections'!$C$14="None",'Voluntary Elections'!$C$14=""),"",'Basic Elections'!$C99)</f>
        <v/>
      </c>
      <c r="C474" s="274" t="str">
        <f>IF(OR('Basic Elections'!$D99="",'Voluntary Elections'!$C$14="None",'Voluntary Elections'!$C$14=""),"",'Basic Elections'!$D99)</f>
        <v/>
      </c>
      <c r="D474" s="346" t="str">
        <f>IF($B474="","",calculations!D46)</f>
        <v/>
      </c>
      <c r="E474" s="347" t="str">
        <f>IF($B474="","",calculations!AA46)</f>
        <v/>
      </c>
      <c r="F474" s="348" t="str">
        <f>IF($B474="","",IFERROR(calculations!AB46/(calculations!AA46/10),""))</f>
        <v/>
      </c>
      <c r="G474" s="314" t="str">
        <f>IF($B474="","",calculations!AB46)</f>
        <v/>
      </c>
      <c r="H474" s="303"/>
      <c r="I474" s="308" t="str">
        <f>IF(OR('Basic Elections'!$C149="",'Voluntary Elections'!$C$14="None",'Voluntary Elections'!$C$14=""),"",'Basic Elections'!$C149)</f>
        <v/>
      </c>
      <c r="J474" s="349" t="str">
        <f>IF(OR('Basic Elections'!$D149="",'Voluntary Elections'!$C$14="None",'Voluntary Elections'!$C$14=""),"",'Basic Elections'!$D149)</f>
        <v/>
      </c>
      <c r="K474" s="346" t="str">
        <f>IF($I474="","",calculations!D96)</f>
        <v/>
      </c>
      <c r="L474" s="347" t="str">
        <f>IF($I474="","",calculations!AA96)</f>
        <v/>
      </c>
      <c r="M474" s="348" t="str">
        <f>IF($I474="","",IFERROR(calculations!AB96/(calculations!AA96/10),""))</f>
        <v/>
      </c>
      <c r="N474" s="326" t="str">
        <f>IF($I474="","",calculations!AB96)</f>
        <v/>
      </c>
      <c r="O474" s="50"/>
      <c r="P474" s="40"/>
      <c r="Q474" s="40"/>
      <c r="R474" s="40"/>
      <c r="S474" s="40"/>
      <c r="T474" s="40"/>
    </row>
    <row r="475" spans="2:20" x14ac:dyDescent="0.3">
      <c r="B475" s="269" t="str">
        <f>IF(OR('Basic Elections'!$C100="",'Voluntary Elections'!$C$14="None",'Voluntary Elections'!$C$14=""),"",'Basic Elections'!$C100)</f>
        <v/>
      </c>
      <c r="C475" s="269" t="str">
        <f>IF(OR('Basic Elections'!$D100="",'Voluntary Elections'!$C$14="None",'Voluntary Elections'!$C$14=""),"",'Basic Elections'!$D100)</f>
        <v/>
      </c>
      <c r="D475" s="342" t="str">
        <f>IF($B475="","",calculations!D47)</f>
        <v/>
      </c>
      <c r="E475" s="343" t="str">
        <f>IF($B475="","",calculations!AA47)</f>
        <v/>
      </c>
      <c r="F475" s="344" t="str">
        <f>IF($B475="","",IFERROR(calculations!AB47/(calculations!AA47/10),""))</f>
        <v/>
      </c>
      <c r="G475" s="304" t="str">
        <f>IF($B475="","",calculations!AB47)</f>
        <v/>
      </c>
      <c r="H475" s="303"/>
      <c r="I475" s="297" t="str">
        <f>IF(OR('Basic Elections'!$C150="",'Voluntary Elections'!$C$14="None",'Voluntary Elections'!$C$14=""),"",'Basic Elections'!$C150)</f>
        <v/>
      </c>
      <c r="J475" s="345" t="str">
        <f>IF(OR('Basic Elections'!$D150="",'Voluntary Elections'!$C$14="None",'Voluntary Elections'!$C$14=""),"",'Basic Elections'!$D150)</f>
        <v/>
      </c>
      <c r="K475" s="342" t="str">
        <f>IF($I475="","",calculations!D97)</f>
        <v/>
      </c>
      <c r="L475" s="343" t="str">
        <f>IF($I475="","",calculations!AA97)</f>
        <v/>
      </c>
      <c r="M475" s="344" t="str">
        <f>IF($I475="","",IFERROR(calculations!AB97/(calculations!AA97/10),""))</f>
        <v/>
      </c>
      <c r="N475" s="323" t="str">
        <f>IF($I475="","",calculations!AB97)</f>
        <v/>
      </c>
      <c r="O475" s="50"/>
      <c r="P475" s="40"/>
      <c r="Q475" s="40"/>
      <c r="R475" s="40"/>
      <c r="S475" s="40"/>
      <c r="T475" s="40"/>
    </row>
    <row r="476" spans="2:20" x14ac:dyDescent="0.3">
      <c r="B476" s="274" t="str">
        <f>IF(OR('Basic Elections'!$C101="",'Voluntary Elections'!$C$14="None",'Voluntary Elections'!$C$14=""),"",'Basic Elections'!$C101)</f>
        <v/>
      </c>
      <c r="C476" s="274" t="str">
        <f>IF(OR('Basic Elections'!$D101="",'Voluntary Elections'!$C$14="None",'Voluntary Elections'!$C$14=""),"",'Basic Elections'!$D101)</f>
        <v/>
      </c>
      <c r="D476" s="346" t="str">
        <f>IF($B476="","",calculations!D48)</f>
        <v/>
      </c>
      <c r="E476" s="347" t="str">
        <f>IF($B476="","",calculations!AA48)</f>
        <v/>
      </c>
      <c r="F476" s="348" t="str">
        <f>IF($B476="","",IFERROR(calculations!AB48/(calculations!AA48/10),""))</f>
        <v/>
      </c>
      <c r="G476" s="314" t="str">
        <f>IF($B476="","",calculations!AB48)</f>
        <v/>
      </c>
      <c r="H476" s="303"/>
      <c r="I476" s="308" t="str">
        <f>IF(OR('Basic Elections'!$C151="",'Voluntary Elections'!$C$14="None",'Voluntary Elections'!$C$14=""),"",'Basic Elections'!$C151)</f>
        <v/>
      </c>
      <c r="J476" s="349" t="str">
        <f>IF(OR('Basic Elections'!$D151="",'Voluntary Elections'!$C$14="None",'Voluntary Elections'!$C$14=""),"",'Basic Elections'!$D151)</f>
        <v/>
      </c>
      <c r="K476" s="346" t="str">
        <f>IF($I476="","",calculations!D98)</f>
        <v/>
      </c>
      <c r="L476" s="347" t="str">
        <f>IF($I476="","",calculations!AA98)</f>
        <v/>
      </c>
      <c r="M476" s="348" t="str">
        <f>IF($I476="","",IFERROR(calculations!AB98/(calculations!AA98/10),""))</f>
        <v/>
      </c>
      <c r="N476" s="326" t="str">
        <f>IF($I476="","",calculations!AB98)</f>
        <v/>
      </c>
      <c r="O476" s="50"/>
      <c r="P476" s="40"/>
      <c r="Q476" s="40"/>
      <c r="R476" s="40"/>
      <c r="S476" s="40"/>
      <c r="T476" s="40"/>
    </row>
    <row r="477" spans="2:20" x14ac:dyDescent="0.3">
      <c r="B477" s="269" t="str">
        <f>IF(OR('Basic Elections'!$C102="",'Voluntary Elections'!$C$14="None",'Voluntary Elections'!$C$14=""),"",'Basic Elections'!$C102)</f>
        <v/>
      </c>
      <c r="C477" s="269" t="str">
        <f>IF(OR('Basic Elections'!$D102="",'Voluntary Elections'!$C$14="None",'Voluntary Elections'!$C$14=""),"",'Basic Elections'!$D102)</f>
        <v/>
      </c>
      <c r="D477" s="342" t="str">
        <f>IF($B477="","",calculations!D49)</f>
        <v/>
      </c>
      <c r="E477" s="343" t="str">
        <f>IF($B477="","",calculations!AA49)</f>
        <v/>
      </c>
      <c r="F477" s="344" t="str">
        <f>IF($B477="","",IFERROR(calculations!AB49/(calculations!AA49/10),""))</f>
        <v/>
      </c>
      <c r="G477" s="304" t="str">
        <f>IF($B477="","",calculations!AB49)</f>
        <v/>
      </c>
      <c r="H477" s="303"/>
      <c r="I477" s="297" t="str">
        <f>IF(OR('Basic Elections'!$C152="",'Voluntary Elections'!$C$14="None",'Voluntary Elections'!$C$14=""),"",'Basic Elections'!$C152)</f>
        <v/>
      </c>
      <c r="J477" s="345" t="str">
        <f>IF(OR('Basic Elections'!$D152="",'Voluntary Elections'!$C$14="None",'Voluntary Elections'!$C$14=""),"",'Basic Elections'!$D152)</f>
        <v/>
      </c>
      <c r="K477" s="342" t="str">
        <f>IF($I477="","",calculations!D99)</f>
        <v/>
      </c>
      <c r="L477" s="343" t="str">
        <f>IF($I477="","",calculations!AA99)</f>
        <v/>
      </c>
      <c r="M477" s="344" t="str">
        <f>IF($I477="","",IFERROR(calculations!AB99/(calculations!AA99/10),""))</f>
        <v/>
      </c>
      <c r="N477" s="323" t="str">
        <f>IF($I477="","",calculations!AB99)</f>
        <v/>
      </c>
      <c r="O477" s="50"/>
      <c r="P477" s="40"/>
      <c r="Q477" s="40"/>
      <c r="R477" s="40"/>
      <c r="S477" s="40"/>
      <c r="T477" s="40"/>
    </row>
    <row r="478" spans="2:20" x14ac:dyDescent="0.3">
      <c r="B478" s="274" t="str">
        <f>IF(OR('Basic Elections'!$C103="",'Voluntary Elections'!$C$14="None",'Voluntary Elections'!$C$14=""),"",'Basic Elections'!$C103)</f>
        <v/>
      </c>
      <c r="C478" s="274" t="str">
        <f>IF(OR('Basic Elections'!$D103="",'Voluntary Elections'!$C$14="None",'Voluntary Elections'!$C$14=""),"",'Basic Elections'!$D103)</f>
        <v/>
      </c>
      <c r="D478" s="346" t="str">
        <f>IF($B478="","",calculations!D50)</f>
        <v/>
      </c>
      <c r="E478" s="347" t="str">
        <f>IF($B478="","",calculations!AA50)</f>
        <v/>
      </c>
      <c r="F478" s="348" t="str">
        <f>IF($B478="","",IFERROR(calculations!AB50/(calculations!AA50/10),""))</f>
        <v/>
      </c>
      <c r="G478" s="314" t="str">
        <f>IF($B478="","",calculations!AB50)</f>
        <v/>
      </c>
      <c r="H478" s="303"/>
      <c r="I478" s="308" t="str">
        <f>IF(OR('Basic Elections'!$C153="",'Voluntary Elections'!$C$14="None",'Voluntary Elections'!$C$14=""),"",'Basic Elections'!$C153)</f>
        <v/>
      </c>
      <c r="J478" s="349" t="str">
        <f>IF(OR('Basic Elections'!$D153="",'Voluntary Elections'!$C$14="None",'Voluntary Elections'!$C$14=""),"",'Basic Elections'!$D153)</f>
        <v/>
      </c>
      <c r="K478" s="346" t="str">
        <f>IF($I478="","",calculations!D100)</f>
        <v/>
      </c>
      <c r="L478" s="347" t="str">
        <f>IF($I478="","",calculations!AA100)</f>
        <v/>
      </c>
      <c r="M478" s="348" t="str">
        <f>IF($I478="","",IFERROR(calculations!AB100/(calculations!AA100/10),""))</f>
        <v/>
      </c>
      <c r="N478" s="326" t="str">
        <f>IF($I478="","",calculations!AB100)</f>
        <v/>
      </c>
      <c r="O478" s="50"/>
      <c r="P478" s="40"/>
      <c r="Q478" s="40"/>
      <c r="R478" s="40"/>
      <c r="S478" s="40"/>
      <c r="T478" s="40"/>
    </row>
    <row r="479" spans="2:20" x14ac:dyDescent="0.3">
      <c r="B479" s="269" t="str">
        <f>IF(OR('Basic Elections'!$C104="",'Voluntary Elections'!$C$14="None",'Voluntary Elections'!$C$14=""),"",'Basic Elections'!$C104)</f>
        <v/>
      </c>
      <c r="C479" s="269" t="str">
        <f>IF(OR('Basic Elections'!$D104="",'Voluntary Elections'!$C$14="None",'Voluntary Elections'!$C$14=""),"",'Basic Elections'!$D104)</f>
        <v/>
      </c>
      <c r="D479" s="342" t="str">
        <f>IF($B479="","",calculations!D51)</f>
        <v/>
      </c>
      <c r="E479" s="343" t="str">
        <f>IF($B479="","",calculations!AA51)</f>
        <v/>
      </c>
      <c r="F479" s="344" t="str">
        <f>IF($B479="","",IFERROR(calculations!AB51/(calculations!AA51/10),""))</f>
        <v/>
      </c>
      <c r="G479" s="304" t="str">
        <f>IF($B479="","",calculations!AB51)</f>
        <v/>
      </c>
      <c r="H479" s="303"/>
      <c r="I479" s="297" t="str">
        <f>IF(OR('Basic Elections'!$C154="",'Voluntary Elections'!$C$14="None",'Voluntary Elections'!$C$14=""),"",'Basic Elections'!$C154)</f>
        <v/>
      </c>
      <c r="J479" s="345" t="str">
        <f>IF(OR('Basic Elections'!$D154="",'Voluntary Elections'!$C$14="None",'Voluntary Elections'!$C$14=""),"",'Basic Elections'!$D154)</f>
        <v/>
      </c>
      <c r="K479" s="342" t="str">
        <f>IF($I479="","",calculations!D101)</f>
        <v/>
      </c>
      <c r="L479" s="343" t="str">
        <f>IF($I479="","",calculations!AA101)</f>
        <v/>
      </c>
      <c r="M479" s="344" t="str">
        <f>IF($I479="","",IFERROR(calculations!AB101/(calculations!AA101/10),""))</f>
        <v/>
      </c>
      <c r="N479" s="323" t="str">
        <f>IF($I479="","",calculations!AB101)</f>
        <v/>
      </c>
      <c r="O479" s="50"/>
      <c r="P479" s="40"/>
      <c r="Q479" s="40"/>
      <c r="R479" s="40"/>
      <c r="S479" s="40"/>
      <c r="T479" s="40"/>
    </row>
    <row r="480" spans="2:20" x14ac:dyDescent="0.3">
      <c r="B480" s="274" t="str">
        <f>IF(OR('Basic Elections'!$C105="",'Voluntary Elections'!$C$14="None",'Voluntary Elections'!$C$14=""),"",'Basic Elections'!$C105)</f>
        <v/>
      </c>
      <c r="C480" s="274" t="str">
        <f>IF(OR('Basic Elections'!$D105="",'Voluntary Elections'!$C$14="None",'Voluntary Elections'!$C$14=""),"",'Basic Elections'!$D105)</f>
        <v/>
      </c>
      <c r="D480" s="346" t="str">
        <f>IF($B480="","",calculations!D52)</f>
        <v/>
      </c>
      <c r="E480" s="347" t="str">
        <f>IF($B480="","",calculations!AA52)</f>
        <v/>
      </c>
      <c r="F480" s="348" t="str">
        <f>IF($B480="","",IFERROR(calculations!AB52/(calculations!AA52/10),""))</f>
        <v/>
      </c>
      <c r="G480" s="326" t="str">
        <f>IF($B480="","",calculations!AB52)</f>
        <v/>
      </c>
      <c r="H480" s="307"/>
      <c r="I480" s="274" t="str">
        <f>IF(OR('Basic Elections'!$C155="",'Voluntary Elections'!$C$14="None",'Voluntary Elections'!$C$14=""),"",'Basic Elections'!$C155)</f>
        <v/>
      </c>
      <c r="J480" s="349" t="str">
        <f>IF(OR('Basic Elections'!$D155="",'Voluntary Elections'!$C$14="None",'Voluntary Elections'!$C$14=""),"",'Basic Elections'!$D155)</f>
        <v/>
      </c>
      <c r="K480" s="346" t="str">
        <f>IF($I480="","",calculations!D102)</f>
        <v/>
      </c>
      <c r="L480" s="347" t="str">
        <f>IF($I480="","",calculations!AA102)</f>
        <v/>
      </c>
      <c r="M480" s="348" t="str">
        <f>IF($I480="","",IFERROR(calculations!AB102/(calculations!AA102/10),""))</f>
        <v/>
      </c>
      <c r="N480" s="326" t="str">
        <f>IF($I480="","",calculations!AB102)</f>
        <v/>
      </c>
      <c r="O480" s="50"/>
      <c r="P480" s="40"/>
      <c r="Q480" s="40"/>
      <c r="R480" s="40"/>
      <c r="S480" s="40"/>
      <c r="T480" s="40"/>
    </row>
    <row r="481" spans="2:20" x14ac:dyDescent="0.3">
      <c r="B481" s="40"/>
      <c r="C481" s="40"/>
      <c r="D481" s="40"/>
      <c r="E481" s="40"/>
      <c r="F481" s="40"/>
      <c r="G481" s="40"/>
      <c r="O481" s="50"/>
      <c r="P481" s="40"/>
      <c r="Q481" s="40"/>
      <c r="R481" s="40"/>
      <c r="S481" s="40"/>
      <c r="T481" s="40"/>
    </row>
    <row r="482" spans="2:20" ht="15" thickBot="1" x14ac:dyDescent="0.35">
      <c r="B482" s="403" t="s">
        <v>93</v>
      </c>
      <c r="C482" s="404"/>
      <c r="D482" s="404"/>
      <c r="E482" s="404"/>
      <c r="F482" s="100">
        <f>SUM(G431:G480,N431:N480)</f>
        <v>0</v>
      </c>
      <c r="G482" s="40"/>
      <c r="H482" s="40"/>
      <c r="I482" s="40"/>
      <c r="J482" s="40"/>
      <c r="K482" s="12"/>
      <c r="L482" s="12"/>
      <c r="M482" s="12"/>
      <c r="N482" s="40"/>
      <c r="O482" s="40"/>
      <c r="P482" s="40"/>
      <c r="Q482" s="40"/>
      <c r="R482" s="40"/>
      <c r="S482" s="40"/>
      <c r="T482" s="40"/>
    </row>
    <row r="483" spans="2:20" ht="15" thickTop="1" x14ac:dyDescent="0.3">
      <c r="B483" s="12"/>
      <c r="C483" s="40"/>
      <c r="D483" s="40"/>
      <c r="E483" s="40"/>
      <c r="F483" s="40"/>
      <c r="G483" s="40"/>
      <c r="H483" s="40"/>
      <c r="I483" s="40"/>
      <c r="J483" s="40"/>
      <c r="K483" s="12"/>
      <c r="L483" s="12"/>
      <c r="M483" s="12"/>
      <c r="N483" s="40"/>
      <c r="O483" s="40"/>
      <c r="P483" s="40"/>
      <c r="Q483" s="40"/>
      <c r="R483" s="40"/>
      <c r="S483" s="40"/>
      <c r="T483" s="40"/>
    </row>
    <row r="484" spans="2:20" x14ac:dyDescent="0.3">
      <c r="B484" s="12"/>
      <c r="C484" s="40"/>
      <c r="D484" s="40"/>
      <c r="E484" s="40"/>
      <c r="F484" s="40"/>
      <c r="G484" s="40"/>
      <c r="H484" s="40"/>
      <c r="I484" s="40"/>
      <c r="J484" s="40"/>
      <c r="K484" s="12"/>
      <c r="L484" s="12"/>
      <c r="M484" s="12"/>
      <c r="N484" s="40"/>
      <c r="O484" s="40"/>
      <c r="P484" s="40"/>
      <c r="Q484" s="40"/>
      <c r="R484" s="40"/>
      <c r="S484" s="40"/>
      <c r="T484" s="40"/>
    </row>
    <row r="485" spans="2:20" x14ac:dyDescent="0.3">
      <c r="B485" s="30" t="s">
        <v>94</v>
      </c>
      <c r="C485" s="52"/>
      <c r="D485" s="52"/>
      <c r="E485" s="52"/>
      <c r="F485" s="52"/>
      <c r="G485" s="45"/>
      <c r="H485" s="45"/>
      <c r="I485" s="45"/>
      <c r="J485" s="198"/>
      <c r="K485" s="23"/>
      <c r="L485" s="23"/>
      <c r="M485" s="293"/>
      <c r="N485" s="294"/>
      <c r="O485" s="95"/>
      <c r="P485" s="51"/>
      <c r="Q485" s="51"/>
      <c r="R485" s="51"/>
      <c r="S485" s="51"/>
      <c r="T485" s="51"/>
    </row>
    <row r="486" spans="2:20" x14ac:dyDescent="0.3">
      <c r="B486" s="12"/>
      <c r="C486" s="40"/>
      <c r="D486" s="40"/>
      <c r="E486" s="40"/>
      <c r="F486" s="40"/>
      <c r="G486" s="40"/>
      <c r="H486" s="40"/>
      <c r="I486" s="40"/>
      <c r="J486" s="40"/>
      <c r="K486" s="12"/>
      <c r="L486" s="12"/>
      <c r="M486" s="12"/>
      <c r="O486" s="40"/>
      <c r="P486" s="40"/>
      <c r="Q486" s="40"/>
      <c r="R486" s="40"/>
      <c r="S486" s="40"/>
      <c r="T486" s="40"/>
    </row>
    <row r="487" spans="2:20" x14ac:dyDescent="0.3">
      <c r="C487" s="40"/>
      <c r="D487" s="40"/>
      <c r="E487" s="40"/>
      <c r="F487" s="40"/>
      <c r="G487" s="40"/>
      <c r="H487" s="40"/>
      <c r="I487" s="40"/>
      <c r="J487" s="40"/>
      <c r="K487" s="12"/>
      <c r="L487" s="12"/>
      <c r="M487" s="12"/>
      <c r="O487" s="40"/>
      <c r="P487" s="40"/>
      <c r="Q487" s="40"/>
      <c r="R487" s="40"/>
      <c r="S487" s="40"/>
      <c r="T487" s="40"/>
    </row>
    <row r="488" spans="2:20" ht="28.8" x14ac:dyDescent="0.3">
      <c r="B488" s="72" t="s">
        <v>249</v>
      </c>
      <c r="C488" s="72" t="s">
        <v>250</v>
      </c>
      <c r="D488" s="72" t="s">
        <v>54</v>
      </c>
      <c r="E488" s="72" t="s">
        <v>78</v>
      </c>
      <c r="F488" s="72" t="s">
        <v>89</v>
      </c>
      <c r="G488" s="72" t="s">
        <v>90</v>
      </c>
      <c r="H488" s="40"/>
      <c r="I488" s="72" t="s">
        <v>249</v>
      </c>
      <c r="J488" s="72" t="s">
        <v>250</v>
      </c>
      <c r="K488" s="72" t="s">
        <v>54</v>
      </c>
      <c r="L488" s="134" t="s">
        <v>78</v>
      </c>
      <c r="M488" s="72" t="s">
        <v>89</v>
      </c>
      <c r="N488" s="72" t="s">
        <v>90</v>
      </c>
      <c r="O488" s="40"/>
      <c r="P488" s="40"/>
      <c r="Q488" s="40"/>
      <c r="R488" s="40"/>
      <c r="S488" s="40"/>
      <c r="T488" s="40"/>
    </row>
    <row r="489" spans="2:20" x14ac:dyDescent="0.3">
      <c r="B489" s="269" t="str">
        <f>IF(OR('Basic Elections'!$C56="",'Voluntary Elections'!$C$20="None",'Voluntary Elections'!$C$20=""),"",'Basic Elections'!$C56)</f>
        <v/>
      </c>
      <c r="C489" s="269" t="str">
        <f>IF(OR('Basic Elections'!$D56="",'Voluntary Elections'!$C$20="None",'Voluntary Elections'!$C$20=""),"",'Basic Elections'!$D56)</f>
        <v/>
      </c>
      <c r="D489" s="342" t="str">
        <f>IF($B489="","",calculations!D3)</f>
        <v/>
      </c>
      <c r="E489" s="343" t="str">
        <f>IF($B489="","",calculations!AD3)</f>
        <v/>
      </c>
      <c r="F489" s="344" t="str">
        <f>IF($B489="","",IFERROR(calculations!AE3/(calculations!AD3/100),""))</f>
        <v/>
      </c>
      <c r="G489" s="304" t="str">
        <f>IF($B489="","",calculations!AE3)</f>
        <v/>
      </c>
      <c r="H489" s="303"/>
      <c r="I489" s="297" t="str">
        <f>IF(OR('Basic Elections'!$C106="",'Voluntary Elections'!$C$20="None",'Voluntary Elections'!$C$20=""),"",'Basic Elections'!$C106)</f>
        <v/>
      </c>
      <c r="J489" s="345" t="str">
        <f>IF(OR('Basic Elections'!$D106="",'Voluntary Elections'!$C$20="None",'Voluntary Elections'!$C$20=""),"",'Basic Elections'!$D106)</f>
        <v/>
      </c>
      <c r="K489" s="342" t="str">
        <f>IF($I489="","",calculations!D53)</f>
        <v/>
      </c>
      <c r="L489" s="343" t="str">
        <f>IF($I489="","",calculations!AD53)</f>
        <v/>
      </c>
      <c r="M489" s="344" t="str">
        <f>IF($I489="","",IFERROR(calculations!AE53/(calculations!AD53/100),""))</f>
        <v/>
      </c>
      <c r="N489" s="323" t="str">
        <f>IF($I489="","",calculations!AE53)</f>
        <v/>
      </c>
      <c r="O489" s="40"/>
      <c r="P489" s="40"/>
      <c r="Q489" s="40"/>
      <c r="R489" s="40"/>
      <c r="S489" s="40"/>
      <c r="T489" s="40"/>
    </row>
    <row r="490" spans="2:20" x14ac:dyDescent="0.3">
      <c r="B490" s="274" t="str">
        <f>IF(OR('Basic Elections'!$C57="",'Voluntary Elections'!$C$20="None",'Voluntary Elections'!$C$20=""),"",'Basic Elections'!$C57)</f>
        <v/>
      </c>
      <c r="C490" s="274" t="str">
        <f>IF(OR('Basic Elections'!$D57="",'Voluntary Elections'!$C$20="None",'Voluntary Elections'!$C$20=""),"",'Basic Elections'!$D57)</f>
        <v/>
      </c>
      <c r="D490" s="346" t="str">
        <f>IF($B490="","",calculations!D4)</f>
        <v/>
      </c>
      <c r="E490" s="347" t="str">
        <f>IF($B490="","",calculations!AD4)</f>
        <v/>
      </c>
      <c r="F490" s="348" t="str">
        <f>IF($B490="","",IFERROR(calculations!AE4/(calculations!AD4/100),""))</f>
        <v/>
      </c>
      <c r="G490" s="314" t="str">
        <f>IF($B490="","",calculations!AE4)</f>
        <v/>
      </c>
      <c r="H490" s="303"/>
      <c r="I490" s="308" t="str">
        <f>IF(OR('Basic Elections'!$C107="",'Voluntary Elections'!$C$20="None",'Voluntary Elections'!$C$20=""),"",'Basic Elections'!$C107)</f>
        <v/>
      </c>
      <c r="J490" s="349" t="str">
        <f>IF(OR('Basic Elections'!$D107="",'Voluntary Elections'!$C$20="None",'Voluntary Elections'!$C$20=""),"",'Basic Elections'!$D107)</f>
        <v/>
      </c>
      <c r="K490" s="346" t="str">
        <f>IF($I490="","",calculations!D54)</f>
        <v/>
      </c>
      <c r="L490" s="347" t="str">
        <f>IF($I490="","",calculations!AD54)</f>
        <v/>
      </c>
      <c r="M490" s="348" t="str">
        <f>IF($I490="","",IFERROR(calculations!AE54/(calculations!AD54/100),""))</f>
        <v/>
      </c>
      <c r="N490" s="326" t="str">
        <f>IF($I490="","",calculations!AE54)</f>
        <v/>
      </c>
      <c r="O490" s="40"/>
      <c r="P490" s="40"/>
      <c r="Q490" s="40"/>
      <c r="R490" s="40"/>
      <c r="S490" s="40"/>
      <c r="T490" s="40"/>
    </row>
    <row r="491" spans="2:20" x14ac:dyDescent="0.3">
      <c r="B491" s="269" t="str">
        <f>IF(OR('Basic Elections'!$C58="",'Voluntary Elections'!$C$20="None",'Voluntary Elections'!$C$20=""),"",'Basic Elections'!$C58)</f>
        <v/>
      </c>
      <c r="C491" s="269" t="str">
        <f>IF(OR('Basic Elections'!$D58="",'Voluntary Elections'!$C$20="None",'Voluntary Elections'!$C$20=""),"",'Basic Elections'!$D58)</f>
        <v/>
      </c>
      <c r="D491" s="342" t="str">
        <f>IF($B491="","",calculations!D5)</f>
        <v/>
      </c>
      <c r="E491" s="343" t="str">
        <f>IF($B491="","",calculations!AD5)</f>
        <v/>
      </c>
      <c r="F491" s="344" t="str">
        <f>IF($B491="","",IFERROR(calculations!AE5/(calculations!AD5/100),""))</f>
        <v/>
      </c>
      <c r="G491" s="304" t="str">
        <f>IF($B491="","",calculations!AE5)</f>
        <v/>
      </c>
      <c r="H491" s="303"/>
      <c r="I491" s="297" t="str">
        <f>IF(OR('Basic Elections'!$C108="",'Voluntary Elections'!$C$20="None",'Voluntary Elections'!$C$20=""),"",'Basic Elections'!$C108)</f>
        <v/>
      </c>
      <c r="J491" s="345" t="str">
        <f>IF(OR('Basic Elections'!$D108="",'Voluntary Elections'!$C$20="None",'Voluntary Elections'!$C$20=""),"",'Basic Elections'!$D108)</f>
        <v/>
      </c>
      <c r="K491" s="342" t="str">
        <f>IF($I491="","",calculations!D55)</f>
        <v/>
      </c>
      <c r="L491" s="343" t="str">
        <f>IF($I491="","",calculations!AD55)</f>
        <v/>
      </c>
      <c r="M491" s="344" t="str">
        <f>IF($I491="","",IFERROR(calculations!AE55/(calculations!AD55/100),""))</f>
        <v/>
      </c>
      <c r="N491" s="323" t="str">
        <f>IF($I491="","",calculations!AE55)</f>
        <v/>
      </c>
      <c r="O491" s="40"/>
      <c r="P491" s="40"/>
      <c r="Q491" s="40"/>
      <c r="R491" s="40"/>
      <c r="S491" s="40"/>
      <c r="T491" s="40"/>
    </row>
    <row r="492" spans="2:20" x14ac:dyDescent="0.3">
      <c r="B492" s="274" t="str">
        <f>IF(OR('Basic Elections'!$C59="",'Voluntary Elections'!$C$20="None",'Voluntary Elections'!$C$20=""),"",'Basic Elections'!$C59)</f>
        <v/>
      </c>
      <c r="C492" s="274" t="str">
        <f>IF(OR('Basic Elections'!$D59="",'Voluntary Elections'!$C$20="None",'Voluntary Elections'!$C$20=""),"",'Basic Elections'!$D59)</f>
        <v/>
      </c>
      <c r="D492" s="346" t="str">
        <f>IF($B492="","",calculations!D6)</f>
        <v/>
      </c>
      <c r="E492" s="347" t="str">
        <f>IF($B492="","",calculations!AD6)</f>
        <v/>
      </c>
      <c r="F492" s="348" t="str">
        <f>IF($B492="","",IFERROR(calculations!AE6/(calculations!AD6/100),""))</f>
        <v/>
      </c>
      <c r="G492" s="314" t="str">
        <f>IF($B492="","",calculations!AE6)</f>
        <v/>
      </c>
      <c r="H492" s="303"/>
      <c r="I492" s="308" t="str">
        <f>IF(OR('Basic Elections'!$C109="",'Voluntary Elections'!$C$20="None",'Voluntary Elections'!$C$20=""),"",'Basic Elections'!$C109)</f>
        <v/>
      </c>
      <c r="J492" s="349" t="str">
        <f>IF(OR('Basic Elections'!$D109="",'Voluntary Elections'!$C$20="None",'Voluntary Elections'!$C$20=""),"",'Basic Elections'!$D109)</f>
        <v/>
      </c>
      <c r="K492" s="346" t="str">
        <f>IF($I492="","",calculations!D56)</f>
        <v/>
      </c>
      <c r="L492" s="347" t="str">
        <f>IF($I492="","",calculations!AD56)</f>
        <v/>
      </c>
      <c r="M492" s="348" t="str">
        <f>IF($I492="","",IFERROR(calculations!AE56/(calculations!AD56/100),""))</f>
        <v/>
      </c>
      <c r="N492" s="326" t="str">
        <f>IF($I492="","",calculations!AE56)</f>
        <v/>
      </c>
      <c r="O492" s="40"/>
      <c r="P492" s="40"/>
      <c r="Q492" s="40"/>
      <c r="R492" s="40"/>
      <c r="S492" s="40"/>
      <c r="T492" s="40"/>
    </row>
    <row r="493" spans="2:20" x14ac:dyDescent="0.3">
      <c r="B493" s="269" t="str">
        <f>IF(OR('Basic Elections'!$C60="",'Voluntary Elections'!$C$20="None",'Voluntary Elections'!$C$20=""),"",'Basic Elections'!$C60)</f>
        <v/>
      </c>
      <c r="C493" s="269" t="str">
        <f>IF(OR('Basic Elections'!$D60="",'Voluntary Elections'!$C$20="None",'Voluntary Elections'!$C$20=""),"",'Basic Elections'!$D60)</f>
        <v/>
      </c>
      <c r="D493" s="342" t="str">
        <f>IF($B493="","",calculations!D7)</f>
        <v/>
      </c>
      <c r="E493" s="343" t="str">
        <f>IF($B493="","",calculations!AD7)</f>
        <v/>
      </c>
      <c r="F493" s="344" t="str">
        <f>IF($B493="","",IFERROR(calculations!AE7/(calculations!AD7/100),""))</f>
        <v/>
      </c>
      <c r="G493" s="304" t="str">
        <f>IF($B493="","",calculations!AE7)</f>
        <v/>
      </c>
      <c r="H493" s="303"/>
      <c r="I493" s="297" t="str">
        <f>IF(OR('Basic Elections'!$C110="",'Voluntary Elections'!$C$20="None",'Voluntary Elections'!$C$20=""),"",'Basic Elections'!$C110)</f>
        <v/>
      </c>
      <c r="J493" s="345" t="str">
        <f>IF(OR('Basic Elections'!$D110="",'Voluntary Elections'!$C$20="None",'Voluntary Elections'!$C$20=""),"",'Basic Elections'!$D110)</f>
        <v/>
      </c>
      <c r="K493" s="342" t="str">
        <f>IF($I493="","",calculations!D57)</f>
        <v/>
      </c>
      <c r="L493" s="343" t="str">
        <f>IF($I493="","",calculations!AD57)</f>
        <v/>
      </c>
      <c r="M493" s="344" t="str">
        <f>IF($I493="","",IFERROR(calculations!AE57/(calculations!AD57/100),""))</f>
        <v/>
      </c>
      <c r="N493" s="323" t="str">
        <f>IF($I493="","",calculations!AE57)</f>
        <v/>
      </c>
      <c r="O493" s="40"/>
      <c r="P493" s="40"/>
      <c r="Q493" s="40"/>
      <c r="R493" s="40"/>
      <c r="S493" s="40"/>
      <c r="T493" s="40"/>
    </row>
    <row r="494" spans="2:20" x14ac:dyDescent="0.3">
      <c r="B494" s="274" t="str">
        <f>IF(OR('Basic Elections'!$C61="",'Voluntary Elections'!$C$20="None",'Voluntary Elections'!$C$20=""),"",'Basic Elections'!$C61)</f>
        <v/>
      </c>
      <c r="C494" s="274" t="str">
        <f>IF(OR('Basic Elections'!$D61="",'Voluntary Elections'!$C$20="None",'Voluntary Elections'!$C$20=""),"",'Basic Elections'!$D61)</f>
        <v/>
      </c>
      <c r="D494" s="346" t="str">
        <f>IF($B494="","",calculations!D8)</f>
        <v/>
      </c>
      <c r="E494" s="347" t="str">
        <f>IF($B494="","",calculations!AD8)</f>
        <v/>
      </c>
      <c r="F494" s="348" t="str">
        <f>IF($B494="","",IFERROR(calculations!AE8/(calculations!AD8/100),""))</f>
        <v/>
      </c>
      <c r="G494" s="314" t="str">
        <f>IF($B494="","",calculations!AE8)</f>
        <v/>
      </c>
      <c r="H494" s="303"/>
      <c r="I494" s="308" t="str">
        <f>IF(OR('Basic Elections'!$C111="",'Voluntary Elections'!$C$20="None",'Voluntary Elections'!$C$20=""),"",'Basic Elections'!$C111)</f>
        <v/>
      </c>
      <c r="J494" s="349" t="str">
        <f>IF(OR('Basic Elections'!$D111="",'Voluntary Elections'!$C$20="None",'Voluntary Elections'!$C$20=""),"",'Basic Elections'!$D111)</f>
        <v/>
      </c>
      <c r="K494" s="346" t="str">
        <f>IF($I494="","",calculations!D58)</f>
        <v/>
      </c>
      <c r="L494" s="347" t="str">
        <f>IF($I494="","",calculations!AD58)</f>
        <v/>
      </c>
      <c r="M494" s="348" t="str">
        <f>IF($I494="","",IFERROR(calculations!AE58/(calculations!AD58/100),""))</f>
        <v/>
      </c>
      <c r="N494" s="326" t="str">
        <f>IF($I494="","",calculations!AE58)</f>
        <v/>
      </c>
      <c r="O494" s="40"/>
      <c r="P494" s="40"/>
      <c r="Q494" s="40"/>
      <c r="R494" s="40"/>
      <c r="S494" s="40"/>
      <c r="T494" s="40"/>
    </row>
    <row r="495" spans="2:20" x14ac:dyDescent="0.3">
      <c r="B495" s="269" t="str">
        <f>IF(OR('Basic Elections'!$C62="",'Voluntary Elections'!$C$20="None",'Voluntary Elections'!$C$20=""),"",'Basic Elections'!$C62)</f>
        <v/>
      </c>
      <c r="C495" s="269" t="str">
        <f>IF(OR('Basic Elections'!$D62="",'Voluntary Elections'!$C$20="None",'Voluntary Elections'!$C$20=""),"",'Basic Elections'!$D62)</f>
        <v/>
      </c>
      <c r="D495" s="342" t="str">
        <f>IF($B495="","",calculations!D9)</f>
        <v/>
      </c>
      <c r="E495" s="343" t="str">
        <f>IF($B495="","",calculations!AD9)</f>
        <v/>
      </c>
      <c r="F495" s="344" t="str">
        <f>IF($B495="","",IFERROR(calculations!AE9/(calculations!AD9/100),""))</f>
        <v/>
      </c>
      <c r="G495" s="304" t="str">
        <f>IF($B495="","",calculations!AE9)</f>
        <v/>
      </c>
      <c r="H495" s="303"/>
      <c r="I495" s="297" t="str">
        <f>IF(OR('Basic Elections'!$C112="",'Voluntary Elections'!$C$20="None",'Voluntary Elections'!$C$20=""),"",'Basic Elections'!$C112)</f>
        <v/>
      </c>
      <c r="J495" s="345" t="str">
        <f>IF(OR('Basic Elections'!$D112="",'Voluntary Elections'!$C$20="None",'Voluntary Elections'!$C$20=""),"",'Basic Elections'!$D112)</f>
        <v/>
      </c>
      <c r="K495" s="342" t="str">
        <f>IF($I495="","",calculations!D59)</f>
        <v/>
      </c>
      <c r="L495" s="343" t="str">
        <f>IF($I495="","",calculations!AD59)</f>
        <v/>
      </c>
      <c r="M495" s="344" t="str">
        <f>IF($I495="","",IFERROR(calculations!AE59/(calculations!AD59/100),""))</f>
        <v/>
      </c>
      <c r="N495" s="323" t="str">
        <f>IF($I495="","",calculations!AE59)</f>
        <v/>
      </c>
      <c r="O495" s="40"/>
      <c r="P495" s="40"/>
      <c r="Q495" s="40"/>
      <c r="R495" s="40"/>
      <c r="S495" s="40"/>
      <c r="T495" s="40"/>
    </row>
    <row r="496" spans="2:20" x14ac:dyDescent="0.3">
      <c r="B496" s="274" t="str">
        <f>IF(OR('Basic Elections'!$C63="",'Voluntary Elections'!$C$20="None",'Voluntary Elections'!$C$20=""),"",'Basic Elections'!$C63)</f>
        <v/>
      </c>
      <c r="C496" s="274" t="str">
        <f>IF(OR('Basic Elections'!$D63="",'Voluntary Elections'!$C$20="None",'Voluntary Elections'!$C$20=""),"",'Basic Elections'!$D63)</f>
        <v/>
      </c>
      <c r="D496" s="346" t="str">
        <f>IF($B496="","",calculations!D10)</f>
        <v/>
      </c>
      <c r="E496" s="347" t="str">
        <f>IF($B496="","",calculations!AD10)</f>
        <v/>
      </c>
      <c r="F496" s="348" t="str">
        <f>IF($B496="","",IFERROR(calculations!AE10/(calculations!AD10/100),""))</f>
        <v/>
      </c>
      <c r="G496" s="314" t="str">
        <f>IF($B496="","",calculations!AE10)</f>
        <v/>
      </c>
      <c r="H496" s="303"/>
      <c r="I496" s="308" t="str">
        <f>IF(OR('Basic Elections'!$C113="",'Voluntary Elections'!$C$20="None",'Voluntary Elections'!$C$20=""),"",'Basic Elections'!$C113)</f>
        <v/>
      </c>
      <c r="J496" s="349" t="str">
        <f>IF(OR('Basic Elections'!$D113="",'Voluntary Elections'!$C$20="None",'Voluntary Elections'!$C$20=""),"",'Basic Elections'!$D113)</f>
        <v/>
      </c>
      <c r="K496" s="346" t="str">
        <f>IF($I496="","",calculations!D60)</f>
        <v/>
      </c>
      <c r="L496" s="347" t="str">
        <f>IF($I496="","",calculations!AD60)</f>
        <v/>
      </c>
      <c r="M496" s="348" t="str">
        <f>IF($I496="","",IFERROR(calculations!AE60/(calculations!AD60/100),""))</f>
        <v/>
      </c>
      <c r="N496" s="326" t="str">
        <f>IF($I496="","",calculations!AE60)</f>
        <v/>
      </c>
      <c r="O496" s="40"/>
      <c r="P496" s="40"/>
      <c r="Q496" s="40"/>
      <c r="R496" s="40"/>
      <c r="S496" s="40"/>
      <c r="T496" s="40"/>
    </row>
    <row r="497" spans="2:20" x14ac:dyDescent="0.3">
      <c r="B497" s="269" t="str">
        <f>IF(OR('Basic Elections'!$C64="",'Voluntary Elections'!$C$20="None",'Voluntary Elections'!$C$20=""),"",'Basic Elections'!$C64)</f>
        <v/>
      </c>
      <c r="C497" s="269" t="str">
        <f>IF(OR('Basic Elections'!$D64="",'Voluntary Elections'!$C$20="None",'Voluntary Elections'!$C$20=""),"",'Basic Elections'!$D64)</f>
        <v/>
      </c>
      <c r="D497" s="342" t="str">
        <f>IF($B497="","",calculations!D11)</f>
        <v/>
      </c>
      <c r="E497" s="343" t="str">
        <f>IF($B497="","",calculations!AD11)</f>
        <v/>
      </c>
      <c r="F497" s="344" t="str">
        <f>IF($B497="","",IFERROR(calculations!AE11/(calculations!AD11/100),""))</f>
        <v/>
      </c>
      <c r="G497" s="304" t="str">
        <f>IF($B497="","",calculations!AE11)</f>
        <v/>
      </c>
      <c r="H497" s="303"/>
      <c r="I497" s="297" t="str">
        <f>IF(OR('Basic Elections'!$C114="",'Voluntary Elections'!$C$20="None",'Voluntary Elections'!$C$20=""),"",'Basic Elections'!$C114)</f>
        <v/>
      </c>
      <c r="J497" s="345" t="str">
        <f>IF(OR('Basic Elections'!$D114="",'Voluntary Elections'!$C$20="None",'Voluntary Elections'!$C$20=""),"",'Basic Elections'!$D114)</f>
        <v/>
      </c>
      <c r="K497" s="342" t="str">
        <f>IF($I497="","",calculations!D61)</f>
        <v/>
      </c>
      <c r="L497" s="343" t="str">
        <f>IF($I497="","",calculations!AD61)</f>
        <v/>
      </c>
      <c r="M497" s="344" t="str">
        <f>IF($I497="","",IFERROR(calculations!AE61/(calculations!AD61/100),""))</f>
        <v/>
      </c>
      <c r="N497" s="323" t="str">
        <f>IF($I497="","",calculations!AE61)</f>
        <v/>
      </c>
      <c r="O497" s="40"/>
      <c r="P497" s="40"/>
      <c r="Q497" s="40"/>
      <c r="R497" s="40"/>
      <c r="S497" s="40"/>
      <c r="T497" s="40"/>
    </row>
    <row r="498" spans="2:20" x14ac:dyDescent="0.3">
      <c r="B498" s="274" t="str">
        <f>IF(OR('Basic Elections'!$C65="",'Voluntary Elections'!$C$20="None",'Voluntary Elections'!$C$20=""),"",'Basic Elections'!$C65)</f>
        <v/>
      </c>
      <c r="C498" s="274" t="str">
        <f>IF(OR('Basic Elections'!$D65="",'Voluntary Elections'!$C$20="None",'Voluntary Elections'!$C$20=""),"",'Basic Elections'!$D65)</f>
        <v/>
      </c>
      <c r="D498" s="346" t="str">
        <f>IF($B498="","",calculations!D12)</f>
        <v/>
      </c>
      <c r="E498" s="347" t="str">
        <f>IF($B498="","",calculations!AD12)</f>
        <v/>
      </c>
      <c r="F498" s="348" t="str">
        <f>IF($B498="","",IFERROR(calculations!AE12/(calculations!AD12/100),""))</f>
        <v/>
      </c>
      <c r="G498" s="314" t="str">
        <f>IF($B498="","",calculations!AE12)</f>
        <v/>
      </c>
      <c r="H498" s="303"/>
      <c r="I498" s="308" t="str">
        <f>IF(OR('Basic Elections'!$C115="",'Voluntary Elections'!$C$20="None",'Voluntary Elections'!$C$20=""),"",'Basic Elections'!$C115)</f>
        <v/>
      </c>
      <c r="J498" s="349" t="str">
        <f>IF(OR('Basic Elections'!$D115="",'Voluntary Elections'!$C$20="None",'Voluntary Elections'!$C$20=""),"",'Basic Elections'!$D115)</f>
        <v/>
      </c>
      <c r="K498" s="346" t="str">
        <f>IF($I498="","",calculations!D62)</f>
        <v/>
      </c>
      <c r="L498" s="347" t="str">
        <f>IF($I498="","",calculations!AD62)</f>
        <v/>
      </c>
      <c r="M498" s="348" t="str">
        <f>IF($I498="","",IFERROR(calculations!AE62/(calculations!AD62/100),""))</f>
        <v/>
      </c>
      <c r="N498" s="326" t="str">
        <f>IF($I498="","",calculations!AE62)</f>
        <v/>
      </c>
      <c r="O498" s="40"/>
      <c r="P498" s="40"/>
      <c r="Q498" s="40"/>
      <c r="R498" s="40"/>
      <c r="S498" s="40"/>
      <c r="T498" s="40"/>
    </row>
    <row r="499" spans="2:20" x14ac:dyDescent="0.3">
      <c r="B499" s="269" t="str">
        <f>IF(OR('Basic Elections'!$C66="",'Voluntary Elections'!$C$20="None",'Voluntary Elections'!$C$20=""),"",'Basic Elections'!$C66)</f>
        <v/>
      </c>
      <c r="C499" s="269" t="str">
        <f>IF(OR('Basic Elections'!$D66="",'Voluntary Elections'!$C$20="None",'Voluntary Elections'!$C$20=""),"",'Basic Elections'!$D66)</f>
        <v/>
      </c>
      <c r="D499" s="342" t="str">
        <f>IF($B499="","",calculations!D13)</f>
        <v/>
      </c>
      <c r="E499" s="343" t="str">
        <f>IF($B499="","",calculations!AD13)</f>
        <v/>
      </c>
      <c r="F499" s="344" t="str">
        <f>IF($B499="","",IFERROR(calculations!AE13/(calculations!AD13/100),""))</f>
        <v/>
      </c>
      <c r="G499" s="304" t="str">
        <f>IF($B499="","",calculations!AE13)</f>
        <v/>
      </c>
      <c r="H499" s="303"/>
      <c r="I499" s="297" t="str">
        <f>IF(OR('Basic Elections'!$C116="",'Voluntary Elections'!$C$20="None",'Voluntary Elections'!$C$20=""),"",'Basic Elections'!$C116)</f>
        <v/>
      </c>
      <c r="J499" s="345" t="str">
        <f>IF(OR('Basic Elections'!$D116="",'Voluntary Elections'!$C$20="None",'Voluntary Elections'!$C$20=""),"",'Basic Elections'!$D116)</f>
        <v/>
      </c>
      <c r="K499" s="342" t="str">
        <f>IF($I499="","",calculations!D63)</f>
        <v/>
      </c>
      <c r="L499" s="343" t="str">
        <f>IF($I499="","",calculations!AD63)</f>
        <v/>
      </c>
      <c r="M499" s="344" t="str">
        <f>IF($I499="","",IFERROR(calculations!AE63/(calculations!AD63/100),""))</f>
        <v/>
      </c>
      <c r="N499" s="323" t="str">
        <f>IF($I499="","",calculations!AE63)</f>
        <v/>
      </c>
      <c r="O499" s="40"/>
      <c r="P499" s="40"/>
      <c r="Q499" s="40"/>
      <c r="R499" s="40"/>
      <c r="S499" s="40"/>
      <c r="T499" s="40"/>
    </row>
    <row r="500" spans="2:20" x14ac:dyDescent="0.3">
      <c r="B500" s="274" t="str">
        <f>IF(OR('Basic Elections'!$C67="",'Voluntary Elections'!$C$20="None",'Voluntary Elections'!$C$20=""),"",'Basic Elections'!$C67)</f>
        <v/>
      </c>
      <c r="C500" s="274" t="str">
        <f>IF(OR('Basic Elections'!$D67="",'Voluntary Elections'!$C$20="None",'Voluntary Elections'!$C$20=""),"",'Basic Elections'!$D67)</f>
        <v/>
      </c>
      <c r="D500" s="346" t="str">
        <f>IF($B500="","",calculations!D14)</f>
        <v/>
      </c>
      <c r="E500" s="347" t="str">
        <f>IF($B500="","",calculations!AD14)</f>
        <v/>
      </c>
      <c r="F500" s="348" t="str">
        <f>IF($B500="","",IFERROR(calculations!AE14/(calculations!AD14/100),""))</f>
        <v/>
      </c>
      <c r="G500" s="314" t="str">
        <f>IF($B500="","",calculations!AE14)</f>
        <v/>
      </c>
      <c r="H500" s="303"/>
      <c r="I500" s="308" t="str">
        <f>IF(OR('Basic Elections'!$C117="",'Voluntary Elections'!$C$20="None",'Voluntary Elections'!$C$20=""),"",'Basic Elections'!$C117)</f>
        <v/>
      </c>
      <c r="J500" s="349" t="str">
        <f>IF(OR('Basic Elections'!$D117="",'Voluntary Elections'!$C$20="None",'Voluntary Elections'!$C$20=""),"",'Basic Elections'!$D117)</f>
        <v/>
      </c>
      <c r="K500" s="346" t="str">
        <f>IF($I500="","",calculations!D64)</f>
        <v/>
      </c>
      <c r="L500" s="347" t="str">
        <f>IF($I500="","",calculations!AD64)</f>
        <v/>
      </c>
      <c r="M500" s="348" t="str">
        <f>IF($I500="","",IFERROR(calculations!AE64/(calculations!AD64/100),""))</f>
        <v/>
      </c>
      <c r="N500" s="326" t="str">
        <f>IF($I500="","",calculations!AE64)</f>
        <v/>
      </c>
      <c r="O500" s="40"/>
      <c r="P500" s="40"/>
      <c r="Q500" s="40"/>
      <c r="R500" s="40"/>
      <c r="S500" s="40"/>
      <c r="T500" s="40"/>
    </row>
    <row r="501" spans="2:20" x14ac:dyDescent="0.3">
      <c r="B501" s="269" t="str">
        <f>IF(OR('Basic Elections'!$C68="",'Voluntary Elections'!$C$20="None",'Voluntary Elections'!$C$20=""),"",'Basic Elections'!$C68)</f>
        <v/>
      </c>
      <c r="C501" s="269" t="str">
        <f>IF(OR('Basic Elections'!$D68="",'Voluntary Elections'!$C$20="None",'Voluntary Elections'!$C$20=""),"",'Basic Elections'!$D68)</f>
        <v/>
      </c>
      <c r="D501" s="342" t="str">
        <f>IF($B501="","",calculations!D15)</f>
        <v/>
      </c>
      <c r="E501" s="343" t="str">
        <f>IF($B501="","",calculations!AD15)</f>
        <v/>
      </c>
      <c r="F501" s="344" t="str">
        <f>IF($B501="","",IFERROR(calculations!AE15/(calculations!AD15/100),""))</f>
        <v/>
      </c>
      <c r="G501" s="304" t="str">
        <f>IF($B501="","",calculations!AE15)</f>
        <v/>
      </c>
      <c r="H501" s="303"/>
      <c r="I501" s="297" t="str">
        <f>IF(OR('Basic Elections'!$C118="",'Voluntary Elections'!$C$20="None",'Voluntary Elections'!$C$20=""),"",'Basic Elections'!$C118)</f>
        <v/>
      </c>
      <c r="J501" s="345" t="str">
        <f>IF(OR('Basic Elections'!$D118="",'Voluntary Elections'!$C$20="None",'Voluntary Elections'!$C$20=""),"",'Basic Elections'!$D118)</f>
        <v/>
      </c>
      <c r="K501" s="342" t="str">
        <f>IF($I501="","",calculations!D65)</f>
        <v/>
      </c>
      <c r="L501" s="343" t="str">
        <f>IF($I501="","",calculations!AD65)</f>
        <v/>
      </c>
      <c r="M501" s="344" t="str">
        <f>IF($I501="","",IFERROR(calculations!AE65/(calculations!AD65/100),""))</f>
        <v/>
      </c>
      <c r="N501" s="323" t="str">
        <f>IF($I501="","",calculations!AE65)</f>
        <v/>
      </c>
      <c r="O501" s="40"/>
      <c r="P501" s="40"/>
      <c r="Q501" s="40"/>
      <c r="R501" s="40"/>
      <c r="S501" s="40"/>
      <c r="T501" s="40"/>
    </row>
    <row r="502" spans="2:20" x14ac:dyDescent="0.3">
      <c r="B502" s="274" t="str">
        <f>IF(OR('Basic Elections'!$C69="",'Voluntary Elections'!$C$20="None",'Voluntary Elections'!$C$20=""),"",'Basic Elections'!$C69)</f>
        <v/>
      </c>
      <c r="C502" s="274" t="str">
        <f>IF(OR('Basic Elections'!$D69="",'Voluntary Elections'!$C$20="None",'Voluntary Elections'!$C$20=""),"",'Basic Elections'!$D69)</f>
        <v/>
      </c>
      <c r="D502" s="346" t="str">
        <f>IF($B502="","",calculations!D16)</f>
        <v/>
      </c>
      <c r="E502" s="347" t="str">
        <f>IF($B502="","",calculations!AD16)</f>
        <v/>
      </c>
      <c r="F502" s="348" t="str">
        <f>IF($B502="","",IFERROR(calculations!AE16/(calculations!AD16/100),""))</f>
        <v/>
      </c>
      <c r="G502" s="314" t="str">
        <f>IF($B502="","",calculations!AE16)</f>
        <v/>
      </c>
      <c r="H502" s="303"/>
      <c r="I502" s="308" t="str">
        <f>IF(OR('Basic Elections'!$C119="",'Voluntary Elections'!$C$20="None",'Voluntary Elections'!$C$20=""),"",'Basic Elections'!$C119)</f>
        <v/>
      </c>
      <c r="J502" s="349" t="str">
        <f>IF(OR('Basic Elections'!$D119="",'Voluntary Elections'!$C$20="None",'Voluntary Elections'!$C$20=""),"",'Basic Elections'!$D119)</f>
        <v/>
      </c>
      <c r="K502" s="346" t="str">
        <f>IF($I502="","",calculations!D66)</f>
        <v/>
      </c>
      <c r="L502" s="347" t="str">
        <f>IF($I502="","",calculations!AD66)</f>
        <v/>
      </c>
      <c r="M502" s="348" t="str">
        <f>IF($I502="","",IFERROR(calculations!AE66/(calculations!AD66/100),""))</f>
        <v/>
      </c>
      <c r="N502" s="326" t="str">
        <f>IF($I502="","",calculations!AE66)</f>
        <v/>
      </c>
      <c r="O502" s="40"/>
      <c r="P502" s="40"/>
      <c r="Q502" s="40"/>
      <c r="R502" s="40"/>
      <c r="S502" s="40"/>
      <c r="T502" s="40"/>
    </row>
    <row r="503" spans="2:20" x14ac:dyDescent="0.3">
      <c r="B503" s="269" t="str">
        <f>IF(OR('Basic Elections'!$C70="",'Voluntary Elections'!$C$20="None",'Voluntary Elections'!$C$20=""),"",'Basic Elections'!$C70)</f>
        <v/>
      </c>
      <c r="C503" s="269" t="str">
        <f>IF(OR('Basic Elections'!$D70="",'Voluntary Elections'!$C$20="None",'Voluntary Elections'!$C$20=""),"",'Basic Elections'!$D70)</f>
        <v/>
      </c>
      <c r="D503" s="342" t="str">
        <f>IF($B503="","",calculations!D17)</f>
        <v/>
      </c>
      <c r="E503" s="343" t="str">
        <f>IF($B503="","",calculations!AD17)</f>
        <v/>
      </c>
      <c r="F503" s="344" t="str">
        <f>IF($B503="","",IFERROR(calculations!AE17/(calculations!AD17/100),""))</f>
        <v/>
      </c>
      <c r="G503" s="304" t="str">
        <f>IF($B503="","",calculations!AE17)</f>
        <v/>
      </c>
      <c r="H503" s="303"/>
      <c r="I503" s="297" t="str">
        <f>IF(OR('Basic Elections'!$C120="",'Voluntary Elections'!$C$20="None",'Voluntary Elections'!$C$20=""),"",'Basic Elections'!$C120)</f>
        <v/>
      </c>
      <c r="J503" s="345" t="str">
        <f>IF(OR('Basic Elections'!$D120="",'Voluntary Elections'!$C$20="None",'Voluntary Elections'!$C$20=""),"",'Basic Elections'!$D120)</f>
        <v/>
      </c>
      <c r="K503" s="342" t="str">
        <f>IF($I503="","",calculations!D67)</f>
        <v/>
      </c>
      <c r="L503" s="343" t="str">
        <f>IF($I503="","",calculations!AD67)</f>
        <v/>
      </c>
      <c r="M503" s="344" t="str">
        <f>IF($I503="","",IFERROR(calculations!AE67/(calculations!AD67/100),""))</f>
        <v/>
      </c>
      <c r="N503" s="323" t="str">
        <f>IF($I503="","",calculations!AE67)</f>
        <v/>
      </c>
      <c r="O503" s="40"/>
      <c r="P503" s="40"/>
      <c r="Q503" s="40"/>
      <c r="R503" s="40"/>
      <c r="S503" s="40"/>
      <c r="T503" s="40"/>
    </row>
    <row r="504" spans="2:20" x14ac:dyDescent="0.3">
      <c r="B504" s="274" t="str">
        <f>IF(OR('Basic Elections'!$C71="",'Voluntary Elections'!$C$20="None",'Voluntary Elections'!$C$20=""),"",'Basic Elections'!$C71)</f>
        <v/>
      </c>
      <c r="C504" s="274" t="str">
        <f>IF(OR('Basic Elections'!$D71="",'Voluntary Elections'!$C$20="None",'Voluntary Elections'!$C$20=""),"",'Basic Elections'!$D71)</f>
        <v/>
      </c>
      <c r="D504" s="346" t="str">
        <f>IF($B504="","",calculations!D18)</f>
        <v/>
      </c>
      <c r="E504" s="347" t="str">
        <f>IF($B504="","",calculations!AD18)</f>
        <v/>
      </c>
      <c r="F504" s="348" t="str">
        <f>IF($B504="","",IFERROR(calculations!AE18/(calculations!AD18/100),""))</f>
        <v/>
      </c>
      <c r="G504" s="314" t="str">
        <f>IF($B504="","",calculations!AE18)</f>
        <v/>
      </c>
      <c r="H504" s="303"/>
      <c r="I504" s="308" t="str">
        <f>IF(OR('Basic Elections'!$C121="",'Voluntary Elections'!$C$20="None",'Voluntary Elections'!$C$20=""),"",'Basic Elections'!$C121)</f>
        <v/>
      </c>
      <c r="J504" s="349" t="str">
        <f>IF(OR('Basic Elections'!$D121="",'Voluntary Elections'!$C$20="None",'Voluntary Elections'!$C$20=""),"",'Basic Elections'!$D121)</f>
        <v/>
      </c>
      <c r="K504" s="346" t="str">
        <f>IF($I504="","",calculations!D68)</f>
        <v/>
      </c>
      <c r="L504" s="347" t="str">
        <f>IF($I504="","",calculations!AD68)</f>
        <v/>
      </c>
      <c r="M504" s="348" t="str">
        <f>IF($I504="","",IFERROR(calculations!AE68/(calculations!AD68/100),""))</f>
        <v/>
      </c>
      <c r="N504" s="326" t="str">
        <f>IF($I504="","",calculations!AE68)</f>
        <v/>
      </c>
      <c r="O504" s="40"/>
      <c r="P504" s="40"/>
      <c r="Q504" s="40"/>
      <c r="R504" s="40"/>
      <c r="S504" s="40"/>
      <c r="T504" s="40"/>
    </row>
    <row r="505" spans="2:20" x14ac:dyDescent="0.3">
      <c r="B505" s="269" t="str">
        <f>IF(OR('Basic Elections'!$C72="",'Voluntary Elections'!$C$20="None",'Voluntary Elections'!$C$20=""),"",'Basic Elections'!$C72)</f>
        <v/>
      </c>
      <c r="C505" s="269" t="str">
        <f>IF(OR('Basic Elections'!$D72="",'Voluntary Elections'!$C$20="None",'Voluntary Elections'!$C$20=""),"",'Basic Elections'!$D72)</f>
        <v/>
      </c>
      <c r="D505" s="342" t="str">
        <f>IF($B505="","",calculations!D19)</f>
        <v/>
      </c>
      <c r="E505" s="343" t="str">
        <f>IF($B505="","",calculations!AD19)</f>
        <v/>
      </c>
      <c r="F505" s="344" t="str">
        <f>IF($B505="","",IFERROR(calculations!AE19/(calculations!AD19/100),""))</f>
        <v/>
      </c>
      <c r="G505" s="304" t="str">
        <f>IF($B505="","",calculations!AE19)</f>
        <v/>
      </c>
      <c r="H505" s="303"/>
      <c r="I505" s="297" t="str">
        <f>IF(OR('Basic Elections'!$C122="",'Voluntary Elections'!$C$20="None",'Voluntary Elections'!$C$20=""),"",'Basic Elections'!$C122)</f>
        <v/>
      </c>
      <c r="J505" s="345" t="str">
        <f>IF(OR('Basic Elections'!$D122="",'Voluntary Elections'!$C$20="None",'Voluntary Elections'!$C$20=""),"",'Basic Elections'!$D122)</f>
        <v/>
      </c>
      <c r="K505" s="342" t="str">
        <f>IF($I505="","",calculations!D69)</f>
        <v/>
      </c>
      <c r="L505" s="343" t="str">
        <f>IF($I505="","",calculations!AD69)</f>
        <v/>
      </c>
      <c r="M505" s="344" t="str">
        <f>IF($I505="","",IFERROR(calculations!AE69/(calculations!AD69/100),""))</f>
        <v/>
      </c>
      <c r="N505" s="323" t="str">
        <f>IF($I505="","",calculations!AE69)</f>
        <v/>
      </c>
      <c r="O505" s="40"/>
      <c r="P505" s="40"/>
      <c r="Q505" s="40"/>
      <c r="R505" s="40"/>
      <c r="S505" s="40"/>
      <c r="T505" s="40"/>
    </row>
    <row r="506" spans="2:20" x14ac:dyDescent="0.3">
      <c r="B506" s="274" t="str">
        <f>IF(OR('Basic Elections'!$C73="",'Voluntary Elections'!$C$20="None",'Voluntary Elections'!$C$20=""),"",'Basic Elections'!$C73)</f>
        <v/>
      </c>
      <c r="C506" s="274" t="str">
        <f>IF(OR('Basic Elections'!$D73="",'Voluntary Elections'!$C$20="None",'Voluntary Elections'!$C$20=""),"",'Basic Elections'!$D73)</f>
        <v/>
      </c>
      <c r="D506" s="346" t="str">
        <f>IF($B506="","",calculations!D20)</f>
        <v/>
      </c>
      <c r="E506" s="347" t="str">
        <f>IF($B506="","",calculations!AD20)</f>
        <v/>
      </c>
      <c r="F506" s="348" t="str">
        <f>IF($B506="","",IFERROR(calculations!AE20/(calculations!AD20/100),""))</f>
        <v/>
      </c>
      <c r="G506" s="314" t="str">
        <f>IF($B506="","",calculations!AE20)</f>
        <v/>
      </c>
      <c r="H506" s="303"/>
      <c r="I506" s="308" t="str">
        <f>IF(OR('Basic Elections'!$C123="",'Voluntary Elections'!$C$20="None",'Voluntary Elections'!$C$20=""),"",'Basic Elections'!$C123)</f>
        <v/>
      </c>
      <c r="J506" s="349" t="str">
        <f>IF(OR('Basic Elections'!$D123="",'Voluntary Elections'!$C$20="None",'Voluntary Elections'!$C$20=""),"",'Basic Elections'!$D123)</f>
        <v/>
      </c>
      <c r="K506" s="346" t="str">
        <f>IF($I506="","",calculations!D70)</f>
        <v/>
      </c>
      <c r="L506" s="347" t="str">
        <f>IF($I506="","",calculations!AD70)</f>
        <v/>
      </c>
      <c r="M506" s="348" t="str">
        <f>IF($I506="","",IFERROR(calculations!AE70/(calculations!AD70/100),""))</f>
        <v/>
      </c>
      <c r="N506" s="326" t="str">
        <f>IF($I506="","",calculations!AE70)</f>
        <v/>
      </c>
      <c r="O506" s="40"/>
      <c r="P506" s="40"/>
      <c r="Q506" s="40"/>
      <c r="R506" s="40"/>
      <c r="S506" s="40"/>
      <c r="T506" s="40"/>
    </row>
    <row r="507" spans="2:20" x14ac:dyDescent="0.3">
      <c r="B507" s="269" t="str">
        <f>IF(OR('Basic Elections'!$C74="",'Voluntary Elections'!$C$20="None",'Voluntary Elections'!$C$20=""),"",'Basic Elections'!$C74)</f>
        <v/>
      </c>
      <c r="C507" s="269" t="str">
        <f>IF(OR('Basic Elections'!$D74="",'Voluntary Elections'!$C$20="None",'Voluntary Elections'!$C$20=""),"",'Basic Elections'!$D74)</f>
        <v/>
      </c>
      <c r="D507" s="342" t="str">
        <f>IF($B507="","",calculations!D21)</f>
        <v/>
      </c>
      <c r="E507" s="343" t="str">
        <f>IF($B507="","",calculations!AD21)</f>
        <v/>
      </c>
      <c r="F507" s="344" t="str">
        <f>IF($B507="","",IFERROR(calculations!AE21/(calculations!AD21/100),""))</f>
        <v/>
      </c>
      <c r="G507" s="304" t="str">
        <f>IF($B507="","",calculations!AE21)</f>
        <v/>
      </c>
      <c r="H507" s="303"/>
      <c r="I507" s="297" t="str">
        <f>IF(OR('Basic Elections'!$C124="",'Voluntary Elections'!$C$20="None",'Voluntary Elections'!$C$20=""),"",'Basic Elections'!$C124)</f>
        <v/>
      </c>
      <c r="J507" s="345" t="str">
        <f>IF(OR('Basic Elections'!$D124="",'Voluntary Elections'!$C$20="None",'Voluntary Elections'!$C$20=""),"",'Basic Elections'!$D124)</f>
        <v/>
      </c>
      <c r="K507" s="342" t="str">
        <f>IF($I507="","",calculations!D71)</f>
        <v/>
      </c>
      <c r="L507" s="343" t="str">
        <f>IF($I507="","",calculations!AD71)</f>
        <v/>
      </c>
      <c r="M507" s="344" t="str">
        <f>IF($I507="","",IFERROR(calculations!AE71/(calculations!AD71/100),""))</f>
        <v/>
      </c>
      <c r="N507" s="323" t="str">
        <f>IF($I507="","",calculations!AE71)</f>
        <v/>
      </c>
      <c r="O507" s="40"/>
      <c r="P507" s="40"/>
      <c r="Q507" s="40"/>
      <c r="R507" s="40"/>
      <c r="S507" s="40"/>
      <c r="T507" s="40"/>
    </row>
    <row r="508" spans="2:20" x14ac:dyDescent="0.3">
      <c r="B508" s="274" t="str">
        <f>IF(OR('Basic Elections'!$C75="",'Voluntary Elections'!$C$20="None",'Voluntary Elections'!$C$20=""),"",'Basic Elections'!$C75)</f>
        <v/>
      </c>
      <c r="C508" s="274" t="str">
        <f>IF(OR('Basic Elections'!$D75="",'Voluntary Elections'!$C$20="None",'Voluntary Elections'!$C$20=""),"",'Basic Elections'!$D75)</f>
        <v/>
      </c>
      <c r="D508" s="346" t="str">
        <f>IF($B508="","",calculations!D22)</f>
        <v/>
      </c>
      <c r="E508" s="347" t="str">
        <f>IF($B508="","",calculations!AD22)</f>
        <v/>
      </c>
      <c r="F508" s="348" t="str">
        <f>IF($B508="","",IFERROR(calculations!AE22/(calculations!AD22/100),""))</f>
        <v/>
      </c>
      <c r="G508" s="314" t="str">
        <f>IF($B508="","",calculations!AE22)</f>
        <v/>
      </c>
      <c r="H508" s="303"/>
      <c r="I508" s="308" t="str">
        <f>IF(OR('Basic Elections'!$C125="",'Voluntary Elections'!$C$20="None",'Voluntary Elections'!$C$20=""),"",'Basic Elections'!$C125)</f>
        <v/>
      </c>
      <c r="J508" s="349" t="str">
        <f>IF(OR('Basic Elections'!$D125="",'Voluntary Elections'!$C$20="None",'Voluntary Elections'!$C$20=""),"",'Basic Elections'!$D125)</f>
        <v/>
      </c>
      <c r="K508" s="346" t="str">
        <f>IF($I508="","",calculations!D72)</f>
        <v/>
      </c>
      <c r="L508" s="347" t="str">
        <f>IF($I508="","",calculations!AD72)</f>
        <v/>
      </c>
      <c r="M508" s="348" t="str">
        <f>IF($I508="","",IFERROR(calculations!AE72/(calculations!AD72/100),""))</f>
        <v/>
      </c>
      <c r="N508" s="326" t="str">
        <f>IF($I508="","",calculations!AE72)</f>
        <v/>
      </c>
      <c r="O508" s="40"/>
      <c r="P508" s="40"/>
      <c r="Q508" s="40"/>
      <c r="R508" s="40"/>
      <c r="S508" s="40"/>
      <c r="T508" s="40"/>
    </row>
    <row r="509" spans="2:20" x14ac:dyDescent="0.3">
      <c r="B509" s="269" t="str">
        <f>IF(OR('Basic Elections'!$C76="",'Voluntary Elections'!$C$20="None",'Voluntary Elections'!$C$20=""),"",'Basic Elections'!$C76)</f>
        <v/>
      </c>
      <c r="C509" s="269" t="str">
        <f>IF(OR('Basic Elections'!$D76="",'Voluntary Elections'!$C$20="None",'Voluntary Elections'!$C$20=""),"",'Basic Elections'!$D76)</f>
        <v/>
      </c>
      <c r="D509" s="342" t="str">
        <f>IF($B509="","",calculations!D23)</f>
        <v/>
      </c>
      <c r="E509" s="343" t="str">
        <f>IF($B509="","",calculations!AD23)</f>
        <v/>
      </c>
      <c r="F509" s="344" t="str">
        <f>IF($B509="","",IFERROR(calculations!AE23/(calculations!AD23/100),""))</f>
        <v/>
      </c>
      <c r="G509" s="304" t="str">
        <f>IF($B509="","",calculations!AE23)</f>
        <v/>
      </c>
      <c r="H509" s="303"/>
      <c r="I509" s="297" t="str">
        <f>IF(OR('Basic Elections'!$C126="",'Voluntary Elections'!$C$20="None",'Voluntary Elections'!$C$20=""),"",'Basic Elections'!$C126)</f>
        <v/>
      </c>
      <c r="J509" s="345" t="str">
        <f>IF(OR('Basic Elections'!$D126="",'Voluntary Elections'!$C$20="None",'Voluntary Elections'!$C$20=""),"",'Basic Elections'!$D126)</f>
        <v/>
      </c>
      <c r="K509" s="342" t="str">
        <f>IF($I509="","",calculations!D73)</f>
        <v/>
      </c>
      <c r="L509" s="343" t="str">
        <f>IF($I509="","",calculations!AD73)</f>
        <v/>
      </c>
      <c r="M509" s="344" t="str">
        <f>IF($I509="","",IFERROR(calculations!AE73/(calculations!AD73/100),""))</f>
        <v/>
      </c>
      <c r="N509" s="323" t="str">
        <f>IF($I509="","",calculations!AE73)</f>
        <v/>
      </c>
      <c r="O509" s="40"/>
      <c r="P509" s="40"/>
      <c r="Q509" s="40"/>
      <c r="R509" s="40"/>
      <c r="S509" s="40"/>
      <c r="T509" s="40"/>
    </row>
    <row r="510" spans="2:20" x14ac:dyDescent="0.3">
      <c r="B510" s="274" t="str">
        <f>IF(OR('Basic Elections'!$C77="",'Voluntary Elections'!$C$20="None",'Voluntary Elections'!$C$20=""),"",'Basic Elections'!$C77)</f>
        <v/>
      </c>
      <c r="C510" s="274" t="str">
        <f>IF(OR('Basic Elections'!$D77="",'Voluntary Elections'!$C$20="None",'Voluntary Elections'!$C$20=""),"",'Basic Elections'!$D77)</f>
        <v/>
      </c>
      <c r="D510" s="346" t="str">
        <f>IF($B510="","",calculations!D24)</f>
        <v/>
      </c>
      <c r="E510" s="347" t="str">
        <f>IF($B510="","",calculations!AD24)</f>
        <v/>
      </c>
      <c r="F510" s="348" t="str">
        <f>IF($B510="","",IFERROR(calculations!AE24/(calculations!AD24/100),""))</f>
        <v/>
      </c>
      <c r="G510" s="314" t="str">
        <f>IF($B510="","",calculations!AE24)</f>
        <v/>
      </c>
      <c r="H510" s="303"/>
      <c r="I510" s="308" t="str">
        <f>IF(OR('Basic Elections'!$C127="",'Voluntary Elections'!$C$20="None",'Voluntary Elections'!$C$20=""),"",'Basic Elections'!$C127)</f>
        <v/>
      </c>
      <c r="J510" s="349" t="str">
        <f>IF(OR('Basic Elections'!$D127="",'Voluntary Elections'!$C$20="None",'Voluntary Elections'!$C$20=""),"",'Basic Elections'!$D127)</f>
        <v/>
      </c>
      <c r="K510" s="346" t="str">
        <f>IF($I510="","",calculations!D74)</f>
        <v/>
      </c>
      <c r="L510" s="347" t="str">
        <f>IF($I510="","",calculations!AD74)</f>
        <v/>
      </c>
      <c r="M510" s="348" t="str">
        <f>IF($I510="","",IFERROR(calculations!AE74/(calculations!AD74/100),""))</f>
        <v/>
      </c>
      <c r="N510" s="326" t="str">
        <f>IF($I510="","",calculations!AE74)</f>
        <v/>
      </c>
      <c r="O510" s="40"/>
      <c r="P510" s="40"/>
      <c r="Q510" s="40"/>
      <c r="R510" s="40"/>
      <c r="S510" s="40"/>
      <c r="T510" s="40"/>
    </row>
    <row r="511" spans="2:20" x14ac:dyDescent="0.3">
      <c r="B511" s="269" t="str">
        <f>IF(OR('Basic Elections'!$C78="",'Voluntary Elections'!$C$20="None",'Voluntary Elections'!$C$20=""),"",'Basic Elections'!$C78)</f>
        <v/>
      </c>
      <c r="C511" s="269" t="str">
        <f>IF(OR('Basic Elections'!$D78="",'Voluntary Elections'!$C$20="None",'Voluntary Elections'!$C$20=""),"",'Basic Elections'!$D78)</f>
        <v/>
      </c>
      <c r="D511" s="342" t="str">
        <f>IF($B511="","",calculations!D25)</f>
        <v/>
      </c>
      <c r="E511" s="343" t="str">
        <f>IF($B511="","",calculations!AD25)</f>
        <v/>
      </c>
      <c r="F511" s="344" t="str">
        <f>IF($B511="","",IFERROR(calculations!AE25/(calculations!AD25/100),""))</f>
        <v/>
      </c>
      <c r="G511" s="304" t="str">
        <f>IF($B511="","",calculations!AE25)</f>
        <v/>
      </c>
      <c r="H511" s="303"/>
      <c r="I511" s="297" t="str">
        <f>IF(OR('Basic Elections'!$C128="",'Voluntary Elections'!$C$20="None",'Voluntary Elections'!$C$20=""),"",'Basic Elections'!$C128)</f>
        <v/>
      </c>
      <c r="J511" s="345" t="str">
        <f>IF(OR('Basic Elections'!$D128="",'Voluntary Elections'!$C$20="None",'Voluntary Elections'!$C$20=""),"",'Basic Elections'!$D128)</f>
        <v/>
      </c>
      <c r="K511" s="342" t="str">
        <f>IF($I511="","",calculations!D75)</f>
        <v/>
      </c>
      <c r="L511" s="343" t="str">
        <f>IF($I511="","",calculations!AD75)</f>
        <v/>
      </c>
      <c r="M511" s="344" t="str">
        <f>IF($I511="","",IFERROR(calculations!AE75/(calculations!AD75/100),""))</f>
        <v/>
      </c>
      <c r="N511" s="323" t="str">
        <f>IF($I511="","",calculations!AE75)</f>
        <v/>
      </c>
      <c r="O511" s="40"/>
      <c r="P511" s="40"/>
      <c r="Q511" s="40"/>
      <c r="R511" s="40"/>
      <c r="S511" s="40"/>
      <c r="T511" s="40"/>
    </row>
    <row r="512" spans="2:20" x14ac:dyDescent="0.3">
      <c r="B512" s="274" t="str">
        <f>IF(OR('Basic Elections'!$C79="",'Voluntary Elections'!$C$20="None",'Voluntary Elections'!$C$20=""),"",'Basic Elections'!$C79)</f>
        <v/>
      </c>
      <c r="C512" s="274" t="str">
        <f>IF(OR('Basic Elections'!$D79="",'Voluntary Elections'!$C$20="None",'Voluntary Elections'!$C$20=""),"",'Basic Elections'!$D79)</f>
        <v/>
      </c>
      <c r="D512" s="346" t="str">
        <f>IF($B512="","",calculations!D26)</f>
        <v/>
      </c>
      <c r="E512" s="347" t="str">
        <f>IF($B512="","",calculations!AD26)</f>
        <v/>
      </c>
      <c r="F512" s="348" t="str">
        <f>IF($B512="","",IFERROR(calculations!AE26/(calculations!AD26/100),""))</f>
        <v/>
      </c>
      <c r="G512" s="314" t="str">
        <f>IF($B512="","",calculations!AE26)</f>
        <v/>
      </c>
      <c r="H512" s="303"/>
      <c r="I512" s="308" t="str">
        <f>IF(OR('Basic Elections'!$C129="",'Voluntary Elections'!$C$20="None",'Voluntary Elections'!$C$20=""),"",'Basic Elections'!$C129)</f>
        <v/>
      </c>
      <c r="J512" s="349" t="str">
        <f>IF(OR('Basic Elections'!$D129="",'Voluntary Elections'!$C$20="None",'Voluntary Elections'!$C$20=""),"",'Basic Elections'!$D129)</f>
        <v/>
      </c>
      <c r="K512" s="346" t="str">
        <f>IF($I512="","",calculations!D76)</f>
        <v/>
      </c>
      <c r="L512" s="347" t="str">
        <f>IF($I512="","",calculations!AD76)</f>
        <v/>
      </c>
      <c r="M512" s="348" t="str">
        <f>IF($I512="","",IFERROR(calculations!AE76/(calculations!AD76/100),""))</f>
        <v/>
      </c>
      <c r="N512" s="326" t="str">
        <f>IF($I512="","",calculations!AE76)</f>
        <v/>
      </c>
      <c r="O512" s="40"/>
      <c r="P512" s="40"/>
      <c r="Q512" s="40"/>
      <c r="R512" s="40"/>
      <c r="S512" s="40"/>
      <c r="T512" s="40"/>
    </row>
    <row r="513" spans="2:20" x14ac:dyDescent="0.3">
      <c r="B513" s="269" t="str">
        <f>IF(OR('Basic Elections'!$C80="",'Voluntary Elections'!$C$20="None",'Voluntary Elections'!$C$20=""),"",'Basic Elections'!$C80)</f>
        <v/>
      </c>
      <c r="C513" s="269" t="str">
        <f>IF(OR('Basic Elections'!$D80="",'Voluntary Elections'!$C$20="None",'Voluntary Elections'!$C$20=""),"",'Basic Elections'!$D80)</f>
        <v/>
      </c>
      <c r="D513" s="342" t="str">
        <f>IF($B513="","",calculations!D27)</f>
        <v/>
      </c>
      <c r="E513" s="343" t="str">
        <f>IF($B513="","",calculations!AD27)</f>
        <v/>
      </c>
      <c r="F513" s="344" t="str">
        <f>IF($B513="","",IFERROR(calculations!AE27/(calculations!AD27/100),""))</f>
        <v/>
      </c>
      <c r="G513" s="304" t="str">
        <f>IF($B513="","",calculations!AE27)</f>
        <v/>
      </c>
      <c r="H513" s="303"/>
      <c r="I513" s="297" t="str">
        <f>IF(OR('Basic Elections'!$C130="",'Voluntary Elections'!$C$20="None",'Voluntary Elections'!$C$20=""),"",'Basic Elections'!$C130)</f>
        <v/>
      </c>
      <c r="J513" s="345" t="str">
        <f>IF(OR('Basic Elections'!$D130="",'Voluntary Elections'!$C$20="None",'Voluntary Elections'!$C$20=""),"",'Basic Elections'!$D130)</f>
        <v/>
      </c>
      <c r="K513" s="342" t="str">
        <f>IF($I513="","",calculations!D77)</f>
        <v/>
      </c>
      <c r="L513" s="343" t="str">
        <f>IF($I513="","",calculations!AD77)</f>
        <v/>
      </c>
      <c r="M513" s="344" t="str">
        <f>IF($I513="","",IFERROR(calculations!AE77/(calculations!AD77/100),""))</f>
        <v/>
      </c>
      <c r="N513" s="323" t="str">
        <f>IF($I513="","",calculations!AE77)</f>
        <v/>
      </c>
      <c r="O513" s="40"/>
      <c r="P513" s="40"/>
      <c r="Q513" s="40"/>
      <c r="R513" s="40"/>
      <c r="S513" s="40"/>
      <c r="T513" s="40"/>
    </row>
    <row r="514" spans="2:20" x14ac:dyDescent="0.3">
      <c r="B514" s="274" t="str">
        <f>IF(OR('Basic Elections'!$C81="",'Voluntary Elections'!$C$20="None",'Voluntary Elections'!$C$20=""),"",'Basic Elections'!$C81)</f>
        <v/>
      </c>
      <c r="C514" s="274" t="str">
        <f>IF(OR('Basic Elections'!$D81="",'Voluntary Elections'!$C$20="None",'Voluntary Elections'!$C$20=""),"",'Basic Elections'!$D81)</f>
        <v/>
      </c>
      <c r="D514" s="346" t="str">
        <f>IF($B514="","",calculations!D28)</f>
        <v/>
      </c>
      <c r="E514" s="347" t="str">
        <f>IF($B514="","",calculations!AD28)</f>
        <v/>
      </c>
      <c r="F514" s="348" t="str">
        <f>IF($B514="","",IFERROR(calculations!AE28/(calculations!AD28/100),""))</f>
        <v/>
      </c>
      <c r="G514" s="314" t="str">
        <f>IF($B514="","",calculations!AE28)</f>
        <v/>
      </c>
      <c r="H514" s="303"/>
      <c r="I514" s="308" t="str">
        <f>IF(OR('Basic Elections'!$C131="",'Voluntary Elections'!$C$20="None",'Voluntary Elections'!$C$20=""),"",'Basic Elections'!$C131)</f>
        <v/>
      </c>
      <c r="J514" s="349" t="str">
        <f>IF(OR('Basic Elections'!$D131="",'Voluntary Elections'!$C$20="None",'Voluntary Elections'!$C$20=""),"",'Basic Elections'!$D131)</f>
        <v/>
      </c>
      <c r="K514" s="346" t="str">
        <f>IF($I514="","",calculations!D78)</f>
        <v/>
      </c>
      <c r="L514" s="347" t="str">
        <f>IF($I514="","",calculations!AD78)</f>
        <v/>
      </c>
      <c r="M514" s="348" t="str">
        <f>IF($I514="","",IFERROR(calculations!AE78/(calculations!AD78/100),""))</f>
        <v/>
      </c>
      <c r="N514" s="326" t="str">
        <f>IF($I514="","",calculations!AE78)</f>
        <v/>
      </c>
      <c r="O514" s="40"/>
      <c r="P514" s="40"/>
      <c r="Q514" s="40"/>
      <c r="R514" s="40"/>
      <c r="S514" s="40"/>
      <c r="T514" s="40"/>
    </row>
    <row r="515" spans="2:20" x14ac:dyDescent="0.3">
      <c r="B515" s="269" t="str">
        <f>IF(OR('Basic Elections'!$C82="",'Voluntary Elections'!$C$20="None",'Voluntary Elections'!$C$20=""),"",'Basic Elections'!$C82)</f>
        <v/>
      </c>
      <c r="C515" s="269" t="str">
        <f>IF(OR('Basic Elections'!$D82="",'Voluntary Elections'!$C$20="None",'Voluntary Elections'!$C$20=""),"",'Basic Elections'!$D82)</f>
        <v/>
      </c>
      <c r="D515" s="342" t="str">
        <f>IF($B515="","",calculations!D29)</f>
        <v/>
      </c>
      <c r="E515" s="343" t="str">
        <f>IF($B515="","",calculations!AD29)</f>
        <v/>
      </c>
      <c r="F515" s="344" t="str">
        <f>IF($B515="","",IFERROR(calculations!AE29/(calculations!AD29/100),""))</f>
        <v/>
      </c>
      <c r="G515" s="304" t="str">
        <f>IF($B515="","",calculations!AE29)</f>
        <v/>
      </c>
      <c r="H515" s="303"/>
      <c r="I515" s="297" t="str">
        <f>IF(OR('Basic Elections'!$C132="",'Voluntary Elections'!$C$20="None",'Voluntary Elections'!$C$20=""),"",'Basic Elections'!$C132)</f>
        <v/>
      </c>
      <c r="J515" s="345" t="str">
        <f>IF(OR('Basic Elections'!$D132="",'Voluntary Elections'!$C$20="None",'Voluntary Elections'!$C$20=""),"",'Basic Elections'!$D132)</f>
        <v/>
      </c>
      <c r="K515" s="342" t="str">
        <f>IF($I515="","",calculations!D79)</f>
        <v/>
      </c>
      <c r="L515" s="343" t="str">
        <f>IF($I515="","",calculations!AD79)</f>
        <v/>
      </c>
      <c r="M515" s="344" t="str">
        <f>IF($I515="","",IFERROR(calculations!AE79/(calculations!AD79/100),""))</f>
        <v/>
      </c>
      <c r="N515" s="323" t="str">
        <f>IF($I515="","",calculations!AE79)</f>
        <v/>
      </c>
      <c r="O515" s="40"/>
      <c r="P515" s="40"/>
      <c r="Q515" s="40"/>
      <c r="R515" s="40"/>
      <c r="S515" s="40"/>
      <c r="T515" s="40"/>
    </row>
    <row r="516" spans="2:20" x14ac:dyDescent="0.3">
      <c r="B516" s="274" t="str">
        <f>IF(OR('Basic Elections'!$C83="",'Voluntary Elections'!$C$20="None",'Voluntary Elections'!$C$20=""),"",'Basic Elections'!$C83)</f>
        <v/>
      </c>
      <c r="C516" s="274" t="str">
        <f>IF(OR('Basic Elections'!$D83="",'Voluntary Elections'!$C$20="None",'Voluntary Elections'!$C$20=""),"",'Basic Elections'!$D83)</f>
        <v/>
      </c>
      <c r="D516" s="346" t="str">
        <f>IF($B516="","",calculations!D30)</f>
        <v/>
      </c>
      <c r="E516" s="347" t="str">
        <f>IF($B516="","",calculations!AD30)</f>
        <v/>
      </c>
      <c r="F516" s="348" t="str">
        <f>IF($B516="","",IFERROR(calculations!AE30/(calculations!AD30/100),""))</f>
        <v/>
      </c>
      <c r="G516" s="314" t="str">
        <f>IF($B516="","",calculations!AE30)</f>
        <v/>
      </c>
      <c r="H516" s="303"/>
      <c r="I516" s="308" t="str">
        <f>IF(OR('Basic Elections'!$C133="",'Voluntary Elections'!$C$20="None",'Voluntary Elections'!$C$20=""),"",'Basic Elections'!$C133)</f>
        <v/>
      </c>
      <c r="J516" s="349" t="str">
        <f>IF(OR('Basic Elections'!$D133="",'Voluntary Elections'!$C$20="None",'Voluntary Elections'!$C$20=""),"",'Basic Elections'!$D133)</f>
        <v/>
      </c>
      <c r="K516" s="346" t="str">
        <f>IF($I516="","",calculations!D80)</f>
        <v/>
      </c>
      <c r="L516" s="347" t="str">
        <f>IF($I516="","",calculations!AD80)</f>
        <v/>
      </c>
      <c r="M516" s="348" t="str">
        <f>IF($I516="","",IFERROR(calculations!AE80/(calculations!AD80/100),""))</f>
        <v/>
      </c>
      <c r="N516" s="326" t="str">
        <f>IF($I516="","",calculations!AE80)</f>
        <v/>
      </c>
      <c r="O516" s="40"/>
      <c r="P516" s="40"/>
      <c r="Q516" s="40"/>
      <c r="R516" s="40"/>
      <c r="S516" s="40"/>
      <c r="T516" s="40"/>
    </row>
    <row r="517" spans="2:20" x14ac:dyDescent="0.3">
      <c r="B517" s="269" t="str">
        <f>IF(OR('Basic Elections'!$C84="",'Voluntary Elections'!$C$20="None",'Voluntary Elections'!$C$20=""),"",'Basic Elections'!$C84)</f>
        <v/>
      </c>
      <c r="C517" s="269" t="str">
        <f>IF(OR('Basic Elections'!$D84="",'Voluntary Elections'!$C$20="None",'Voluntary Elections'!$C$20=""),"",'Basic Elections'!$D84)</f>
        <v/>
      </c>
      <c r="D517" s="342" t="str">
        <f>IF($B517="","",calculations!D31)</f>
        <v/>
      </c>
      <c r="E517" s="343" t="str">
        <f>IF($B517="","",calculations!AD31)</f>
        <v/>
      </c>
      <c r="F517" s="344" t="str">
        <f>IF($B517="","",IFERROR(calculations!AE31/(calculations!AD31/100),""))</f>
        <v/>
      </c>
      <c r="G517" s="304" t="str">
        <f>IF($B517="","",calculations!AE31)</f>
        <v/>
      </c>
      <c r="H517" s="303"/>
      <c r="I517" s="297" t="str">
        <f>IF(OR('Basic Elections'!$C134="",'Voluntary Elections'!$C$20="None",'Voluntary Elections'!$C$20=""),"",'Basic Elections'!$C134)</f>
        <v/>
      </c>
      <c r="J517" s="345" t="str">
        <f>IF(OR('Basic Elections'!$D134="",'Voluntary Elections'!$C$20="None",'Voluntary Elections'!$C$20=""),"",'Basic Elections'!$D134)</f>
        <v/>
      </c>
      <c r="K517" s="342" t="str">
        <f>IF($I517="","",calculations!D81)</f>
        <v/>
      </c>
      <c r="L517" s="343" t="str">
        <f>IF($I517="","",calculations!AD81)</f>
        <v/>
      </c>
      <c r="M517" s="344" t="str">
        <f>IF($I517="","",IFERROR(calculations!AE81/(calculations!AD81/100),""))</f>
        <v/>
      </c>
      <c r="N517" s="323" t="str">
        <f>IF($I517="","",calculations!AE81)</f>
        <v/>
      </c>
      <c r="O517" s="40"/>
      <c r="P517" s="40"/>
      <c r="Q517" s="40"/>
      <c r="R517" s="40"/>
      <c r="S517" s="40"/>
      <c r="T517" s="40"/>
    </row>
    <row r="518" spans="2:20" x14ac:dyDescent="0.3">
      <c r="B518" s="274" t="str">
        <f>IF(OR('Basic Elections'!$C85="",'Voluntary Elections'!$C$20="None",'Voluntary Elections'!$C$20=""),"",'Basic Elections'!$C85)</f>
        <v/>
      </c>
      <c r="C518" s="274" t="str">
        <f>IF(OR('Basic Elections'!$D85="",'Voluntary Elections'!$C$20="None",'Voluntary Elections'!$C$20=""),"",'Basic Elections'!$D85)</f>
        <v/>
      </c>
      <c r="D518" s="346" t="str">
        <f>IF($B518="","",calculations!D32)</f>
        <v/>
      </c>
      <c r="E518" s="347" t="str">
        <f>IF($B518="","",calculations!AD32)</f>
        <v/>
      </c>
      <c r="F518" s="348" t="str">
        <f>IF($B518="","",IFERROR(calculations!AE32/(calculations!AD32/100),""))</f>
        <v/>
      </c>
      <c r="G518" s="314" t="str">
        <f>IF($B518="","",calculations!AE32)</f>
        <v/>
      </c>
      <c r="H518" s="303"/>
      <c r="I518" s="308" t="str">
        <f>IF(OR('Basic Elections'!$C135="",'Voluntary Elections'!$C$20="None",'Voluntary Elections'!$C$20=""),"",'Basic Elections'!$C135)</f>
        <v/>
      </c>
      <c r="J518" s="349" t="str">
        <f>IF(OR('Basic Elections'!$D135="",'Voluntary Elections'!$C$20="None",'Voluntary Elections'!$C$20=""),"",'Basic Elections'!$D135)</f>
        <v/>
      </c>
      <c r="K518" s="346" t="str">
        <f>IF($I518="","",calculations!D82)</f>
        <v/>
      </c>
      <c r="L518" s="347" t="str">
        <f>IF($I518="","",calculations!AD82)</f>
        <v/>
      </c>
      <c r="M518" s="348" t="str">
        <f>IF($I518="","",IFERROR(calculations!AE82/(calculations!AD82/100),""))</f>
        <v/>
      </c>
      <c r="N518" s="326" t="str">
        <f>IF($I518="","",calculations!AE82)</f>
        <v/>
      </c>
      <c r="O518" s="40"/>
      <c r="P518" s="40"/>
      <c r="Q518" s="40"/>
      <c r="R518" s="40"/>
      <c r="S518" s="40"/>
      <c r="T518" s="40"/>
    </row>
    <row r="519" spans="2:20" x14ac:dyDescent="0.3">
      <c r="B519" s="269" t="str">
        <f>IF(OR('Basic Elections'!$C86="",'Voluntary Elections'!$C$20="None",'Voluntary Elections'!$C$20=""),"",'Basic Elections'!$C86)</f>
        <v/>
      </c>
      <c r="C519" s="269" t="str">
        <f>IF(OR('Basic Elections'!$D86="",'Voluntary Elections'!$C$20="None",'Voluntary Elections'!$C$20=""),"",'Basic Elections'!$D86)</f>
        <v/>
      </c>
      <c r="D519" s="342" t="str">
        <f>IF($B519="","",calculations!D33)</f>
        <v/>
      </c>
      <c r="E519" s="343" t="str">
        <f>IF($B519="","",calculations!AD33)</f>
        <v/>
      </c>
      <c r="F519" s="344" t="str">
        <f>IF($B519="","",IFERROR(calculations!AE33/(calculations!AD33/100),""))</f>
        <v/>
      </c>
      <c r="G519" s="304" t="str">
        <f>IF($B519="","",calculations!AE33)</f>
        <v/>
      </c>
      <c r="H519" s="303"/>
      <c r="I519" s="297" t="str">
        <f>IF(OR('Basic Elections'!$C136="",'Voluntary Elections'!$C$20="None",'Voluntary Elections'!$C$20=""),"",'Basic Elections'!$C136)</f>
        <v/>
      </c>
      <c r="J519" s="345" t="str">
        <f>IF(OR('Basic Elections'!$D136="",'Voluntary Elections'!$C$20="None",'Voluntary Elections'!$C$20=""),"",'Basic Elections'!$D136)</f>
        <v/>
      </c>
      <c r="K519" s="342" t="str">
        <f>IF($I519="","",calculations!D83)</f>
        <v/>
      </c>
      <c r="L519" s="343" t="str">
        <f>IF($I519="","",calculations!AD83)</f>
        <v/>
      </c>
      <c r="M519" s="344" t="str">
        <f>IF($I519="","",IFERROR(calculations!AE83/(calculations!AD83/100),""))</f>
        <v/>
      </c>
      <c r="N519" s="323" t="str">
        <f>IF($I519="","",calculations!AE83)</f>
        <v/>
      </c>
      <c r="O519" s="40"/>
      <c r="P519" s="40"/>
      <c r="Q519" s="40"/>
      <c r="R519" s="40"/>
      <c r="S519" s="40"/>
      <c r="T519" s="40"/>
    </row>
    <row r="520" spans="2:20" x14ac:dyDescent="0.3">
      <c r="B520" s="274" t="str">
        <f>IF(OR('Basic Elections'!$C87="",'Voluntary Elections'!$C$20="None",'Voluntary Elections'!$C$20=""),"",'Basic Elections'!$C87)</f>
        <v/>
      </c>
      <c r="C520" s="274" t="str">
        <f>IF(OR('Basic Elections'!$D87="",'Voluntary Elections'!$C$20="None",'Voluntary Elections'!$C$20=""),"",'Basic Elections'!$D87)</f>
        <v/>
      </c>
      <c r="D520" s="346" t="str">
        <f>IF($B520="","",calculations!D34)</f>
        <v/>
      </c>
      <c r="E520" s="347" t="str">
        <f>IF($B520="","",calculations!AD34)</f>
        <v/>
      </c>
      <c r="F520" s="348" t="str">
        <f>IF($B520="","",IFERROR(calculations!AE34/(calculations!AD34/100),""))</f>
        <v/>
      </c>
      <c r="G520" s="314" t="str">
        <f>IF($B520="","",calculations!AE34)</f>
        <v/>
      </c>
      <c r="H520" s="303"/>
      <c r="I520" s="308" t="str">
        <f>IF(OR('Basic Elections'!$C137="",'Voluntary Elections'!$C$20="None",'Voluntary Elections'!$C$20=""),"",'Basic Elections'!$C137)</f>
        <v/>
      </c>
      <c r="J520" s="349" t="str">
        <f>IF(OR('Basic Elections'!$D137="",'Voluntary Elections'!$C$20="None",'Voluntary Elections'!$C$20=""),"",'Basic Elections'!$D137)</f>
        <v/>
      </c>
      <c r="K520" s="346" t="str">
        <f>IF($I520="","",calculations!D84)</f>
        <v/>
      </c>
      <c r="L520" s="347" t="str">
        <f>IF($I520="","",calculations!AD84)</f>
        <v/>
      </c>
      <c r="M520" s="348" t="str">
        <f>IF($I520="","",IFERROR(calculations!AE84/(calculations!AD84/100),""))</f>
        <v/>
      </c>
      <c r="N520" s="326" t="str">
        <f>IF($I520="","",calculations!AE84)</f>
        <v/>
      </c>
      <c r="O520" s="40"/>
      <c r="P520" s="40"/>
      <c r="Q520" s="40"/>
      <c r="R520" s="40"/>
      <c r="S520" s="40"/>
      <c r="T520" s="40"/>
    </row>
    <row r="521" spans="2:20" x14ac:dyDescent="0.3">
      <c r="B521" s="269" t="str">
        <f>IF(OR('Basic Elections'!$C88="",'Voluntary Elections'!$C$20="None",'Voluntary Elections'!$C$20=""),"",'Basic Elections'!$C88)</f>
        <v/>
      </c>
      <c r="C521" s="269" t="str">
        <f>IF(OR('Basic Elections'!$D88="",'Voluntary Elections'!$C$20="None",'Voluntary Elections'!$C$20=""),"",'Basic Elections'!$D88)</f>
        <v/>
      </c>
      <c r="D521" s="342" t="str">
        <f>IF($B521="","",calculations!D35)</f>
        <v/>
      </c>
      <c r="E521" s="343" t="str">
        <f>IF($B521="","",calculations!AD35)</f>
        <v/>
      </c>
      <c r="F521" s="344" t="str">
        <f>IF($B521="","",IFERROR(calculations!AE35/(calculations!AD35/100),""))</f>
        <v/>
      </c>
      <c r="G521" s="304" t="str">
        <f>IF($B521="","",calculations!AE35)</f>
        <v/>
      </c>
      <c r="H521" s="303"/>
      <c r="I521" s="297" t="str">
        <f>IF(OR('Basic Elections'!$C138="",'Voluntary Elections'!$C$20="None",'Voluntary Elections'!$C$20=""),"",'Basic Elections'!$C138)</f>
        <v/>
      </c>
      <c r="J521" s="345" t="str">
        <f>IF(OR('Basic Elections'!$D138="",'Voluntary Elections'!$C$20="None",'Voluntary Elections'!$C$20=""),"",'Basic Elections'!$D138)</f>
        <v/>
      </c>
      <c r="K521" s="342" t="str">
        <f>IF($I521="","",calculations!D85)</f>
        <v/>
      </c>
      <c r="L521" s="343" t="str">
        <f>IF($I521="","",calculations!AD85)</f>
        <v/>
      </c>
      <c r="M521" s="344" t="str">
        <f>IF($I521="","",IFERROR(calculations!AE85/(calculations!AD85/100),""))</f>
        <v/>
      </c>
      <c r="N521" s="323" t="str">
        <f>IF($I521="","",calculations!AE85)</f>
        <v/>
      </c>
      <c r="O521" s="40"/>
      <c r="P521" s="40"/>
      <c r="Q521" s="40"/>
      <c r="R521" s="40"/>
      <c r="S521" s="40"/>
      <c r="T521" s="40"/>
    </row>
    <row r="522" spans="2:20" x14ac:dyDescent="0.3">
      <c r="B522" s="274" t="str">
        <f>IF(OR('Basic Elections'!$C89="",'Voluntary Elections'!$C$20="None",'Voluntary Elections'!$C$20=""),"",'Basic Elections'!$C89)</f>
        <v/>
      </c>
      <c r="C522" s="274" t="str">
        <f>IF(OR('Basic Elections'!$D89="",'Voluntary Elections'!$C$20="None",'Voluntary Elections'!$C$20=""),"",'Basic Elections'!$D89)</f>
        <v/>
      </c>
      <c r="D522" s="346" t="str">
        <f>IF($B522="","",calculations!D36)</f>
        <v/>
      </c>
      <c r="E522" s="347" t="str">
        <f>IF($B522="","",calculations!AD36)</f>
        <v/>
      </c>
      <c r="F522" s="348" t="str">
        <f>IF($B522="","",IFERROR(calculations!AE36/(calculations!AD36/100),""))</f>
        <v/>
      </c>
      <c r="G522" s="314" t="str">
        <f>IF($B522="","",calculations!AE36)</f>
        <v/>
      </c>
      <c r="H522" s="303"/>
      <c r="I522" s="308" t="str">
        <f>IF(OR('Basic Elections'!$C139="",'Voluntary Elections'!$C$20="None",'Voluntary Elections'!$C$20=""),"",'Basic Elections'!$C139)</f>
        <v/>
      </c>
      <c r="J522" s="349" t="str">
        <f>IF(OR('Basic Elections'!$D139="",'Voluntary Elections'!$C$20="None",'Voluntary Elections'!$C$20=""),"",'Basic Elections'!$D139)</f>
        <v/>
      </c>
      <c r="K522" s="346" t="str">
        <f>IF($I522="","",calculations!D86)</f>
        <v/>
      </c>
      <c r="L522" s="347" t="str">
        <f>IF($I522="","",calculations!AD86)</f>
        <v/>
      </c>
      <c r="M522" s="348" t="str">
        <f>IF($I522="","",IFERROR(calculations!AE86/(calculations!AD86/100),""))</f>
        <v/>
      </c>
      <c r="N522" s="326" t="str">
        <f>IF($I522="","",calculations!AE86)</f>
        <v/>
      </c>
      <c r="O522" s="40"/>
      <c r="P522" s="40"/>
      <c r="Q522" s="40"/>
      <c r="R522" s="40"/>
      <c r="S522" s="40"/>
      <c r="T522" s="40"/>
    </row>
    <row r="523" spans="2:20" x14ac:dyDescent="0.3">
      <c r="B523" s="269" t="str">
        <f>IF(OR('Basic Elections'!$C90="",'Voluntary Elections'!$C$20="None",'Voluntary Elections'!$C$20=""),"",'Basic Elections'!$C90)</f>
        <v/>
      </c>
      <c r="C523" s="269" t="str">
        <f>IF(OR('Basic Elections'!$D90="",'Voluntary Elections'!$C$20="None",'Voluntary Elections'!$C$20=""),"",'Basic Elections'!$D90)</f>
        <v/>
      </c>
      <c r="D523" s="342" t="str">
        <f>IF($B523="","",calculations!D37)</f>
        <v/>
      </c>
      <c r="E523" s="343" t="str">
        <f>IF($B523="","",calculations!AD37)</f>
        <v/>
      </c>
      <c r="F523" s="344" t="str">
        <f>IF($B523="","",IFERROR(calculations!AE37/(calculations!AD37/100),""))</f>
        <v/>
      </c>
      <c r="G523" s="304" t="str">
        <f>IF($B523="","",calculations!AE37)</f>
        <v/>
      </c>
      <c r="H523" s="303"/>
      <c r="I523" s="297" t="str">
        <f>IF(OR('Basic Elections'!$C140="",'Voluntary Elections'!$C$20="None",'Voluntary Elections'!$C$20=""),"",'Basic Elections'!$C140)</f>
        <v/>
      </c>
      <c r="J523" s="345" t="str">
        <f>IF(OR('Basic Elections'!$D140="",'Voluntary Elections'!$C$20="None",'Voluntary Elections'!$C$20=""),"",'Basic Elections'!$D140)</f>
        <v/>
      </c>
      <c r="K523" s="342" t="str">
        <f>IF($I523="","",calculations!D87)</f>
        <v/>
      </c>
      <c r="L523" s="343" t="str">
        <f>IF($I523="","",calculations!AD87)</f>
        <v/>
      </c>
      <c r="M523" s="344" t="str">
        <f>IF($I523="","",IFERROR(calculations!AE87/(calculations!AD87/100),""))</f>
        <v/>
      </c>
      <c r="N523" s="323" t="str">
        <f>IF($I523="","",calculations!AE87)</f>
        <v/>
      </c>
      <c r="O523" s="40"/>
      <c r="P523" s="40"/>
      <c r="Q523" s="40"/>
      <c r="R523" s="40"/>
      <c r="S523" s="40"/>
      <c r="T523" s="40"/>
    </row>
    <row r="524" spans="2:20" x14ac:dyDescent="0.3">
      <c r="B524" s="274" t="str">
        <f>IF(OR('Basic Elections'!$C91="",'Voluntary Elections'!$C$20="None",'Voluntary Elections'!$C$20=""),"",'Basic Elections'!$C91)</f>
        <v/>
      </c>
      <c r="C524" s="274" t="str">
        <f>IF(OR('Basic Elections'!$D91="",'Voluntary Elections'!$C$20="None",'Voluntary Elections'!$C$20=""),"",'Basic Elections'!$D91)</f>
        <v/>
      </c>
      <c r="D524" s="346" t="str">
        <f>IF($B524="","",calculations!D38)</f>
        <v/>
      </c>
      <c r="E524" s="347" t="str">
        <f>IF($B524="","",calculations!AD38)</f>
        <v/>
      </c>
      <c r="F524" s="348" t="str">
        <f>IF($B524="","",IFERROR(calculations!AE38/(calculations!AD38/100),""))</f>
        <v/>
      </c>
      <c r="G524" s="314" t="str">
        <f>IF($B524="","",calculations!AE38)</f>
        <v/>
      </c>
      <c r="H524" s="303"/>
      <c r="I524" s="308" t="str">
        <f>IF(OR('Basic Elections'!$C141="",'Voluntary Elections'!$C$20="None",'Voluntary Elections'!$C$20=""),"",'Basic Elections'!$C141)</f>
        <v/>
      </c>
      <c r="J524" s="349" t="str">
        <f>IF(OR('Basic Elections'!$D141="",'Voluntary Elections'!$C$20="None",'Voluntary Elections'!$C$20=""),"",'Basic Elections'!$D141)</f>
        <v/>
      </c>
      <c r="K524" s="346" t="str">
        <f>IF($I524="","",calculations!D88)</f>
        <v/>
      </c>
      <c r="L524" s="347" t="str">
        <f>IF($I524="","",calculations!AD88)</f>
        <v/>
      </c>
      <c r="M524" s="348" t="str">
        <f>IF($I524="","",IFERROR(calculations!AE88/(calculations!AD88/100),""))</f>
        <v/>
      </c>
      <c r="N524" s="326" t="str">
        <f>IF($I524="","",calculations!AE88)</f>
        <v/>
      </c>
      <c r="O524" s="40"/>
      <c r="P524" s="40"/>
      <c r="Q524" s="40"/>
      <c r="R524" s="40"/>
      <c r="S524" s="40"/>
      <c r="T524" s="40"/>
    </row>
    <row r="525" spans="2:20" x14ac:dyDescent="0.3">
      <c r="B525" s="269" t="str">
        <f>IF(OR('Basic Elections'!$C92="",'Voluntary Elections'!$C$20="None",'Voluntary Elections'!$C$20=""),"",'Basic Elections'!$C92)</f>
        <v/>
      </c>
      <c r="C525" s="269" t="str">
        <f>IF(OR('Basic Elections'!$D92="",'Voluntary Elections'!$C$20="None",'Voluntary Elections'!$C$20=""),"",'Basic Elections'!$D92)</f>
        <v/>
      </c>
      <c r="D525" s="342" t="str">
        <f>IF($B525="","",calculations!D39)</f>
        <v/>
      </c>
      <c r="E525" s="343" t="str">
        <f>IF($B525="","",calculations!AD39)</f>
        <v/>
      </c>
      <c r="F525" s="344" t="str">
        <f>IF($B525="","",IFERROR(calculations!AE39/(calculations!AD39/100),""))</f>
        <v/>
      </c>
      <c r="G525" s="304" t="str">
        <f>IF($B525="","",calculations!AE39)</f>
        <v/>
      </c>
      <c r="H525" s="303"/>
      <c r="I525" s="297" t="str">
        <f>IF(OR('Basic Elections'!$C142="",'Voluntary Elections'!$C$20="None",'Voluntary Elections'!$C$20=""),"",'Basic Elections'!$C142)</f>
        <v/>
      </c>
      <c r="J525" s="345" t="str">
        <f>IF(OR('Basic Elections'!$D142="",'Voluntary Elections'!$C$20="None",'Voluntary Elections'!$C$20=""),"",'Basic Elections'!$D142)</f>
        <v/>
      </c>
      <c r="K525" s="342" t="str">
        <f>IF($I525="","",calculations!D89)</f>
        <v/>
      </c>
      <c r="L525" s="343" t="str">
        <f>IF($I525="","",calculations!AD89)</f>
        <v/>
      </c>
      <c r="M525" s="344" t="str">
        <f>IF($I525="","",IFERROR(calculations!AE89/(calculations!AD89/100),""))</f>
        <v/>
      </c>
      <c r="N525" s="323" t="str">
        <f>IF($I525="","",calculations!AE89)</f>
        <v/>
      </c>
      <c r="O525" s="40"/>
      <c r="P525" s="40"/>
      <c r="Q525" s="40"/>
      <c r="R525" s="40"/>
      <c r="S525" s="40"/>
      <c r="T525" s="40"/>
    </row>
    <row r="526" spans="2:20" x14ac:dyDescent="0.3">
      <c r="B526" s="274" t="str">
        <f>IF(OR('Basic Elections'!$C93="",'Voluntary Elections'!$C$20="None",'Voluntary Elections'!$C$20=""),"",'Basic Elections'!$C93)</f>
        <v/>
      </c>
      <c r="C526" s="274" t="str">
        <f>IF(OR('Basic Elections'!$D93="",'Voluntary Elections'!$C$20="None",'Voluntary Elections'!$C$20=""),"",'Basic Elections'!$D93)</f>
        <v/>
      </c>
      <c r="D526" s="346" t="str">
        <f>IF($B526="","",calculations!D40)</f>
        <v/>
      </c>
      <c r="E526" s="347" t="str">
        <f>IF($B526="","",calculations!AD40)</f>
        <v/>
      </c>
      <c r="F526" s="348" t="str">
        <f>IF($B526="","",IFERROR(calculations!AE40/(calculations!AD40/100),""))</f>
        <v/>
      </c>
      <c r="G526" s="314" t="str">
        <f>IF($B526="","",calculations!AE40)</f>
        <v/>
      </c>
      <c r="H526" s="303"/>
      <c r="I526" s="308" t="str">
        <f>IF(OR('Basic Elections'!$C143="",'Voluntary Elections'!$C$20="None",'Voluntary Elections'!$C$20=""),"",'Basic Elections'!$C143)</f>
        <v/>
      </c>
      <c r="J526" s="349" t="str">
        <f>IF(OR('Basic Elections'!$D143="",'Voluntary Elections'!$C$20="None",'Voluntary Elections'!$C$20=""),"",'Basic Elections'!$D143)</f>
        <v/>
      </c>
      <c r="K526" s="346" t="str">
        <f>IF($I526="","",calculations!D90)</f>
        <v/>
      </c>
      <c r="L526" s="347" t="str">
        <f>IF($I526="","",calculations!AD90)</f>
        <v/>
      </c>
      <c r="M526" s="348" t="str">
        <f>IF($I526="","",IFERROR(calculations!AE90/(calculations!AD90/100),""))</f>
        <v/>
      </c>
      <c r="N526" s="326" t="str">
        <f>IF($I526="","",calculations!AE90)</f>
        <v/>
      </c>
      <c r="O526" s="40"/>
      <c r="P526" s="40"/>
      <c r="Q526" s="40"/>
      <c r="R526" s="40"/>
      <c r="S526" s="40"/>
      <c r="T526" s="40"/>
    </row>
    <row r="527" spans="2:20" x14ac:dyDescent="0.3">
      <c r="B527" s="269" t="str">
        <f>IF(OR('Basic Elections'!$C94="",'Voluntary Elections'!$C$20="None",'Voluntary Elections'!$C$20=""),"",'Basic Elections'!$C94)</f>
        <v/>
      </c>
      <c r="C527" s="269" t="str">
        <f>IF(OR('Basic Elections'!$D94="",'Voluntary Elections'!$C$20="None",'Voluntary Elections'!$C$20=""),"",'Basic Elections'!$D94)</f>
        <v/>
      </c>
      <c r="D527" s="342" t="str">
        <f>IF($B527="","",calculations!D41)</f>
        <v/>
      </c>
      <c r="E527" s="343" t="str">
        <f>IF($B527="","",calculations!AD41)</f>
        <v/>
      </c>
      <c r="F527" s="344" t="str">
        <f>IF($B527="","",IFERROR(calculations!AE41/(calculations!AD41/100),""))</f>
        <v/>
      </c>
      <c r="G527" s="304" t="str">
        <f>IF($B527="","",calculations!AE41)</f>
        <v/>
      </c>
      <c r="H527" s="303"/>
      <c r="I527" s="297" t="str">
        <f>IF(OR('Basic Elections'!$C144="",'Voluntary Elections'!$C$20="None",'Voluntary Elections'!$C$20=""),"",'Basic Elections'!$C144)</f>
        <v/>
      </c>
      <c r="J527" s="345" t="str">
        <f>IF(OR('Basic Elections'!$D144="",'Voluntary Elections'!$C$20="None",'Voluntary Elections'!$C$20=""),"",'Basic Elections'!$D144)</f>
        <v/>
      </c>
      <c r="K527" s="342" t="str">
        <f>IF($I527="","",calculations!D91)</f>
        <v/>
      </c>
      <c r="L527" s="343" t="str">
        <f>IF($I527="","",calculations!AD91)</f>
        <v/>
      </c>
      <c r="M527" s="344" t="str">
        <f>IF($I527="","",IFERROR(calculations!AE91/(calculations!AD91/100),""))</f>
        <v/>
      </c>
      <c r="N527" s="323" t="str">
        <f>IF($I527="","",calculations!AE91)</f>
        <v/>
      </c>
      <c r="O527" s="40"/>
      <c r="P527" s="40"/>
      <c r="Q527" s="40"/>
      <c r="R527" s="40"/>
      <c r="S527" s="40"/>
      <c r="T527" s="40"/>
    </row>
    <row r="528" spans="2:20" x14ac:dyDescent="0.3">
      <c r="B528" s="274" t="str">
        <f>IF(OR('Basic Elections'!$C95="",'Voluntary Elections'!$C$20="None",'Voluntary Elections'!$C$20=""),"",'Basic Elections'!$C95)</f>
        <v/>
      </c>
      <c r="C528" s="274" t="str">
        <f>IF(OR('Basic Elections'!$D95="",'Voluntary Elections'!$C$20="None",'Voluntary Elections'!$C$20=""),"",'Basic Elections'!$D95)</f>
        <v/>
      </c>
      <c r="D528" s="346" t="str">
        <f>IF($B528="","",calculations!D42)</f>
        <v/>
      </c>
      <c r="E528" s="347" t="str">
        <f>IF($B528="","",calculations!AD42)</f>
        <v/>
      </c>
      <c r="F528" s="348" t="str">
        <f>IF($B528="","",IFERROR(calculations!AE42/(calculations!AD42/100),""))</f>
        <v/>
      </c>
      <c r="G528" s="314" t="str">
        <f>IF($B528="","",calculations!AE42)</f>
        <v/>
      </c>
      <c r="H528" s="303"/>
      <c r="I528" s="308" t="str">
        <f>IF(OR('Basic Elections'!$C145="",'Voluntary Elections'!$C$20="None",'Voluntary Elections'!$C$20=""),"",'Basic Elections'!$C145)</f>
        <v/>
      </c>
      <c r="J528" s="349" t="str">
        <f>IF(OR('Basic Elections'!$D145="",'Voluntary Elections'!$C$20="None",'Voluntary Elections'!$C$20=""),"",'Basic Elections'!$D145)</f>
        <v/>
      </c>
      <c r="K528" s="346" t="str">
        <f>IF($I528="","",calculations!D92)</f>
        <v/>
      </c>
      <c r="L528" s="347" t="str">
        <f>IF($I528="","",calculations!AD92)</f>
        <v/>
      </c>
      <c r="M528" s="348" t="str">
        <f>IF($I528="","",IFERROR(calculations!AE92/(calculations!AD92/100),""))</f>
        <v/>
      </c>
      <c r="N528" s="326" t="str">
        <f>IF($I528="","",calculations!AE92)</f>
        <v/>
      </c>
      <c r="O528" s="40"/>
      <c r="P528" s="40"/>
      <c r="Q528" s="40"/>
      <c r="R528" s="40"/>
      <c r="S528" s="40"/>
      <c r="T528" s="40"/>
    </row>
    <row r="529" spans="2:20" x14ac:dyDescent="0.3">
      <c r="B529" s="269" t="str">
        <f>IF(OR('Basic Elections'!$C96="",'Voluntary Elections'!$C$20="None",'Voluntary Elections'!$C$20=""),"",'Basic Elections'!$C96)</f>
        <v/>
      </c>
      <c r="C529" s="269" t="str">
        <f>IF(OR('Basic Elections'!$D96="",'Voluntary Elections'!$C$20="None",'Voluntary Elections'!$C$20=""),"",'Basic Elections'!$D96)</f>
        <v/>
      </c>
      <c r="D529" s="342" t="str">
        <f>IF($B529="","",calculations!D43)</f>
        <v/>
      </c>
      <c r="E529" s="343" t="str">
        <f>IF($B529="","",calculations!AD43)</f>
        <v/>
      </c>
      <c r="F529" s="344" t="str">
        <f>IF($B529="","",IFERROR(calculations!AE43/(calculations!AD43/100),""))</f>
        <v/>
      </c>
      <c r="G529" s="304" t="str">
        <f>IF($B529="","",calculations!AE43)</f>
        <v/>
      </c>
      <c r="H529" s="303"/>
      <c r="I529" s="297" t="str">
        <f>IF(OR('Basic Elections'!$C146="",'Voluntary Elections'!$C$20="None",'Voluntary Elections'!$C$20=""),"",'Basic Elections'!$C146)</f>
        <v/>
      </c>
      <c r="J529" s="345" t="str">
        <f>IF(OR('Basic Elections'!$D146="",'Voluntary Elections'!$C$20="None",'Voluntary Elections'!$C$20=""),"",'Basic Elections'!$D146)</f>
        <v/>
      </c>
      <c r="K529" s="342" t="str">
        <f>IF($I529="","",calculations!D93)</f>
        <v/>
      </c>
      <c r="L529" s="343" t="str">
        <f>IF($I529="","",calculations!AD93)</f>
        <v/>
      </c>
      <c r="M529" s="344" t="str">
        <f>IF($I529="","",IFERROR(calculations!AE93/(calculations!AD93/100),""))</f>
        <v/>
      </c>
      <c r="N529" s="323" t="str">
        <f>IF($I529="","",calculations!AE93)</f>
        <v/>
      </c>
      <c r="O529" s="40"/>
      <c r="P529" s="40"/>
      <c r="Q529" s="40"/>
      <c r="R529" s="40"/>
      <c r="S529" s="40"/>
      <c r="T529" s="40"/>
    </row>
    <row r="530" spans="2:20" x14ac:dyDescent="0.3">
      <c r="B530" s="274" t="str">
        <f>IF(OR('Basic Elections'!$C97="",'Voluntary Elections'!$C$20="None",'Voluntary Elections'!$C$20=""),"",'Basic Elections'!$C97)</f>
        <v/>
      </c>
      <c r="C530" s="274" t="str">
        <f>IF(OR('Basic Elections'!$D97="",'Voluntary Elections'!$C$20="None",'Voluntary Elections'!$C$20=""),"",'Basic Elections'!$D97)</f>
        <v/>
      </c>
      <c r="D530" s="346" t="str">
        <f>IF($B530="","",calculations!D44)</f>
        <v/>
      </c>
      <c r="E530" s="347" t="str">
        <f>IF($B530="","",calculations!AD44)</f>
        <v/>
      </c>
      <c r="F530" s="348" t="str">
        <f>IF($B530="","",IFERROR(calculations!AE44/(calculations!AD44/100),""))</f>
        <v/>
      </c>
      <c r="G530" s="314" t="str">
        <f>IF($B530="","",calculations!AE44)</f>
        <v/>
      </c>
      <c r="H530" s="303"/>
      <c r="I530" s="308" t="str">
        <f>IF(OR('Basic Elections'!$C147="",'Voluntary Elections'!$C$20="None",'Voluntary Elections'!$C$20=""),"",'Basic Elections'!$C147)</f>
        <v/>
      </c>
      <c r="J530" s="349" t="str">
        <f>IF(OR('Basic Elections'!$D147="",'Voluntary Elections'!$C$20="None",'Voluntary Elections'!$C$20=""),"",'Basic Elections'!$D147)</f>
        <v/>
      </c>
      <c r="K530" s="346" t="str">
        <f>IF($I530="","",calculations!D94)</f>
        <v/>
      </c>
      <c r="L530" s="347" t="str">
        <f>IF($I530="","",calculations!AD94)</f>
        <v/>
      </c>
      <c r="M530" s="348" t="str">
        <f>IF($I530="","",IFERROR(calculations!AE94/(calculations!AD94/100),""))</f>
        <v/>
      </c>
      <c r="N530" s="326" t="str">
        <f>IF($I530="","",calculations!AE94)</f>
        <v/>
      </c>
      <c r="O530" s="40"/>
      <c r="P530" s="40"/>
      <c r="Q530" s="40"/>
      <c r="R530" s="40"/>
      <c r="S530" s="40"/>
      <c r="T530" s="40"/>
    </row>
    <row r="531" spans="2:20" x14ac:dyDescent="0.3">
      <c r="B531" s="269" t="str">
        <f>IF(OR('Basic Elections'!$C98="",'Voluntary Elections'!$C$20="None",'Voluntary Elections'!$C$20=""),"",'Basic Elections'!$C98)</f>
        <v/>
      </c>
      <c r="C531" s="269" t="str">
        <f>IF(OR('Basic Elections'!$D98="",'Voluntary Elections'!$C$20="None",'Voluntary Elections'!$C$20=""),"",'Basic Elections'!$D98)</f>
        <v/>
      </c>
      <c r="D531" s="342" t="str">
        <f>IF($B531="","",calculations!D45)</f>
        <v/>
      </c>
      <c r="E531" s="343" t="str">
        <f>IF($B531="","",calculations!AD45)</f>
        <v/>
      </c>
      <c r="F531" s="344" t="str">
        <f>IF($B531="","",IFERROR(calculations!AE45/(calculations!AD45/100),""))</f>
        <v/>
      </c>
      <c r="G531" s="304" t="str">
        <f>IF($B531="","",calculations!AE45)</f>
        <v/>
      </c>
      <c r="H531" s="303"/>
      <c r="I531" s="297" t="str">
        <f>IF(OR('Basic Elections'!$C148="",'Voluntary Elections'!$C$20="None",'Voluntary Elections'!$C$20=""),"",'Basic Elections'!$C148)</f>
        <v/>
      </c>
      <c r="J531" s="345" t="str">
        <f>IF(OR('Basic Elections'!$D148="",'Voluntary Elections'!$C$20="None",'Voluntary Elections'!$C$20=""),"",'Basic Elections'!$D148)</f>
        <v/>
      </c>
      <c r="K531" s="342" t="str">
        <f>IF($I531="","",calculations!D95)</f>
        <v/>
      </c>
      <c r="L531" s="343" t="str">
        <f>IF($I531="","",calculations!AD95)</f>
        <v/>
      </c>
      <c r="M531" s="344" t="str">
        <f>IF($I531="","",IFERROR(calculations!AE95/(calculations!AD95/100),""))</f>
        <v/>
      </c>
      <c r="N531" s="323" t="str">
        <f>IF($I531="","",calculations!AE95)</f>
        <v/>
      </c>
      <c r="O531" s="40"/>
      <c r="P531" s="40"/>
      <c r="Q531" s="40"/>
      <c r="R531" s="40"/>
      <c r="S531" s="40"/>
      <c r="T531" s="40"/>
    </row>
    <row r="532" spans="2:20" x14ac:dyDescent="0.3">
      <c r="B532" s="274" t="str">
        <f>IF(OR('Basic Elections'!$C99="",'Voluntary Elections'!$C$20="None",'Voluntary Elections'!$C$20=""),"",'Basic Elections'!$C99)</f>
        <v/>
      </c>
      <c r="C532" s="274" t="str">
        <f>IF(OR('Basic Elections'!$D99="",'Voluntary Elections'!$C$20="None",'Voluntary Elections'!$C$20=""),"",'Basic Elections'!$D99)</f>
        <v/>
      </c>
      <c r="D532" s="346" t="str">
        <f>IF($B532="","",calculations!D46)</f>
        <v/>
      </c>
      <c r="E532" s="347" t="str">
        <f>IF($B532="","",calculations!AD46)</f>
        <v/>
      </c>
      <c r="F532" s="348" t="str">
        <f>IF($B532="","",IFERROR(calculations!AE46/(calculations!AD46/100),""))</f>
        <v/>
      </c>
      <c r="G532" s="314" t="str">
        <f>IF($B532="","",calculations!AE46)</f>
        <v/>
      </c>
      <c r="H532" s="303"/>
      <c r="I532" s="308" t="str">
        <f>IF(OR('Basic Elections'!$C149="",'Voluntary Elections'!$C$20="None",'Voluntary Elections'!$C$20=""),"",'Basic Elections'!$C149)</f>
        <v/>
      </c>
      <c r="J532" s="349" t="str">
        <f>IF(OR('Basic Elections'!$D149="",'Voluntary Elections'!$C$20="None",'Voluntary Elections'!$C$20=""),"",'Basic Elections'!$D149)</f>
        <v/>
      </c>
      <c r="K532" s="346" t="str">
        <f>IF($I532="","",calculations!D96)</f>
        <v/>
      </c>
      <c r="L532" s="347" t="str">
        <f>IF($I532="","",calculations!AD96)</f>
        <v/>
      </c>
      <c r="M532" s="348" t="str">
        <f>IF($I532="","",IFERROR(calculations!AE96/(calculations!AD96/100),""))</f>
        <v/>
      </c>
      <c r="N532" s="326" t="str">
        <f>IF($I532="","",calculations!AE96)</f>
        <v/>
      </c>
      <c r="O532" s="40"/>
      <c r="P532" s="40"/>
      <c r="Q532" s="40"/>
      <c r="R532" s="40"/>
      <c r="S532" s="40"/>
      <c r="T532" s="40"/>
    </row>
    <row r="533" spans="2:20" x14ac:dyDescent="0.3">
      <c r="B533" s="269" t="str">
        <f>IF(OR('Basic Elections'!$C100="",'Voluntary Elections'!$C$20="None",'Voluntary Elections'!$C$20=""),"",'Basic Elections'!$C100)</f>
        <v/>
      </c>
      <c r="C533" s="269" t="str">
        <f>IF(OR('Basic Elections'!$D100="",'Voluntary Elections'!$C$20="None",'Voluntary Elections'!$C$20=""),"",'Basic Elections'!$D100)</f>
        <v/>
      </c>
      <c r="D533" s="342" t="str">
        <f>IF($B533="","",calculations!D47)</f>
        <v/>
      </c>
      <c r="E533" s="343" t="str">
        <f>IF($B533="","",calculations!AD47)</f>
        <v/>
      </c>
      <c r="F533" s="344" t="str">
        <f>IF($B533="","",IFERROR(calculations!AE47/(calculations!AD47/100),""))</f>
        <v/>
      </c>
      <c r="G533" s="304" t="str">
        <f>IF($B533="","",calculations!AE47)</f>
        <v/>
      </c>
      <c r="H533" s="303"/>
      <c r="I533" s="297" t="str">
        <f>IF(OR('Basic Elections'!$C150="",'Voluntary Elections'!$C$20="None",'Voluntary Elections'!$C$20=""),"",'Basic Elections'!$C150)</f>
        <v/>
      </c>
      <c r="J533" s="345" t="str">
        <f>IF(OR('Basic Elections'!$D150="",'Voluntary Elections'!$C$20="None",'Voluntary Elections'!$C$20=""),"",'Basic Elections'!$D150)</f>
        <v/>
      </c>
      <c r="K533" s="342" t="str">
        <f>IF($I533="","",calculations!D97)</f>
        <v/>
      </c>
      <c r="L533" s="343" t="str">
        <f>IF($I533="","",calculations!AD97)</f>
        <v/>
      </c>
      <c r="M533" s="344" t="str">
        <f>IF($I533="","",IFERROR(calculations!AE97/(calculations!AD97/100),""))</f>
        <v/>
      </c>
      <c r="N533" s="323" t="str">
        <f>IF($I533="","",calculations!AE97)</f>
        <v/>
      </c>
      <c r="O533" s="40"/>
      <c r="P533" s="40"/>
      <c r="Q533" s="40"/>
      <c r="R533" s="40"/>
      <c r="S533" s="40"/>
      <c r="T533" s="40"/>
    </row>
    <row r="534" spans="2:20" x14ac:dyDescent="0.3">
      <c r="B534" s="274" t="str">
        <f>IF(OR('Basic Elections'!$C101="",'Voluntary Elections'!$C$20="None",'Voluntary Elections'!$C$20=""),"",'Basic Elections'!$C101)</f>
        <v/>
      </c>
      <c r="C534" s="274" t="str">
        <f>IF(OR('Basic Elections'!$D101="",'Voluntary Elections'!$C$20="None",'Voluntary Elections'!$C$20=""),"",'Basic Elections'!$D101)</f>
        <v/>
      </c>
      <c r="D534" s="346" t="str">
        <f>IF($B534="","",calculations!D48)</f>
        <v/>
      </c>
      <c r="E534" s="347" t="str">
        <f>IF($B534="","",calculations!AD48)</f>
        <v/>
      </c>
      <c r="F534" s="348" t="str">
        <f>IF($B534="","",IFERROR(calculations!AE48/(calculations!AD48/100),""))</f>
        <v/>
      </c>
      <c r="G534" s="314" t="str">
        <f>IF($B534="","",calculations!AE48)</f>
        <v/>
      </c>
      <c r="H534" s="303"/>
      <c r="I534" s="308" t="str">
        <f>IF(OR('Basic Elections'!$C151="",'Voluntary Elections'!$C$20="None",'Voluntary Elections'!$C$20=""),"",'Basic Elections'!$C151)</f>
        <v/>
      </c>
      <c r="J534" s="349" t="str">
        <f>IF(OR('Basic Elections'!$D151="",'Voluntary Elections'!$C$20="None",'Voluntary Elections'!$C$20=""),"",'Basic Elections'!$D151)</f>
        <v/>
      </c>
      <c r="K534" s="346" t="str">
        <f>IF($I534="","",calculations!D98)</f>
        <v/>
      </c>
      <c r="L534" s="347" t="str">
        <f>IF($I534="","",calculations!AD98)</f>
        <v/>
      </c>
      <c r="M534" s="348" t="str">
        <f>IF($I534="","",IFERROR(calculations!AE98/(calculations!AD98/100),""))</f>
        <v/>
      </c>
      <c r="N534" s="326" t="str">
        <f>IF($I534="","",calculations!AE98)</f>
        <v/>
      </c>
      <c r="O534" s="40"/>
      <c r="P534" s="40"/>
      <c r="Q534" s="40"/>
      <c r="R534" s="40"/>
      <c r="S534" s="40"/>
      <c r="T534" s="40"/>
    </row>
    <row r="535" spans="2:20" x14ac:dyDescent="0.3">
      <c r="B535" s="269" t="str">
        <f>IF(OR('Basic Elections'!$C102="",'Voluntary Elections'!$C$20="None",'Voluntary Elections'!$C$20=""),"",'Basic Elections'!$C102)</f>
        <v/>
      </c>
      <c r="C535" s="269" t="str">
        <f>IF(OR('Basic Elections'!$D102="",'Voluntary Elections'!$C$20="None",'Voluntary Elections'!$C$20=""),"",'Basic Elections'!$D102)</f>
        <v/>
      </c>
      <c r="D535" s="342" t="str">
        <f>IF($B535="","",calculations!D49)</f>
        <v/>
      </c>
      <c r="E535" s="343" t="str">
        <f>IF($B535="","",calculations!AD49)</f>
        <v/>
      </c>
      <c r="F535" s="344" t="str">
        <f>IF($B535="","",IFERROR(calculations!AE49/(calculations!AD49/100),""))</f>
        <v/>
      </c>
      <c r="G535" s="304" t="str">
        <f>IF($B535="","",calculations!AE49)</f>
        <v/>
      </c>
      <c r="H535" s="303"/>
      <c r="I535" s="297" t="str">
        <f>IF(OR('Basic Elections'!$C152="",'Voluntary Elections'!$C$20="None",'Voluntary Elections'!$C$20=""),"",'Basic Elections'!$C152)</f>
        <v/>
      </c>
      <c r="J535" s="345" t="str">
        <f>IF(OR('Basic Elections'!$D152="",'Voluntary Elections'!$C$20="None",'Voluntary Elections'!$C$20=""),"",'Basic Elections'!$D152)</f>
        <v/>
      </c>
      <c r="K535" s="342" t="str">
        <f>IF($I535="","",calculations!D99)</f>
        <v/>
      </c>
      <c r="L535" s="343" t="str">
        <f>IF($I535="","",calculations!AD99)</f>
        <v/>
      </c>
      <c r="M535" s="344" t="str">
        <f>IF($I535="","",IFERROR(calculations!AE99/(calculations!AD99/100),""))</f>
        <v/>
      </c>
      <c r="N535" s="323" t="str">
        <f>IF($I535="","",calculations!AE99)</f>
        <v/>
      </c>
      <c r="O535" s="40"/>
      <c r="P535" s="40"/>
      <c r="Q535" s="40"/>
      <c r="R535" s="40"/>
      <c r="S535" s="40"/>
      <c r="T535" s="40"/>
    </row>
    <row r="536" spans="2:20" x14ac:dyDescent="0.3">
      <c r="B536" s="274" t="str">
        <f>IF(OR('Basic Elections'!$C103="",'Voluntary Elections'!$C$20="None",'Voluntary Elections'!$C$20=""),"",'Basic Elections'!$C103)</f>
        <v/>
      </c>
      <c r="C536" s="274" t="str">
        <f>IF(OR('Basic Elections'!$D103="",'Voluntary Elections'!$C$20="None",'Voluntary Elections'!$C$20=""),"",'Basic Elections'!$D103)</f>
        <v/>
      </c>
      <c r="D536" s="346" t="str">
        <f>IF($B536="","",calculations!D50)</f>
        <v/>
      </c>
      <c r="E536" s="347" t="str">
        <f>IF($B536="","",calculations!AD50)</f>
        <v/>
      </c>
      <c r="F536" s="348" t="str">
        <f>IF($B536="","",IFERROR(calculations!AE50/(calculations!AD50/100),""))</f>
        <v/>
      </c>
      <c r="G536" s="314" t="str">
        <f>IF($B536="","",calculations!AE50)</f>
        <v/>
      </c>
      <c r="H536" s="303"/>
      <c r="I536" s="308" t="str">
        <f>IF(OR('Basic Elections'!$C153="",'Voluntary Elections'!$C$20="None",'Voluntary Elections'!$C$20=""),"",'Basic Elections'!$C153)</f>
        <v/>
      </c>
      <c r="J536" s="349" t="str">
        <f>IF(OR('Basic Elections'!$D153="",'Voluntary Elections'!$C$20="None",'Voluntary Elections'!$C$20=""),"",'Basic Elections'!$D153)</f>
        <v/>
      </c>
      <c r="K536" s="346" t="str">
        <f>IF($I536="","",calculations!D100)</f>
        <v/>
      </c>
      <c r="L536" s="347" t="str">
        <f>IF($I536="","",calculations!AD100)</f>
        <v/>
      </c>
      <c r="M536" s="348" t="str">
        <f>IF($I536="","",IFERROR(calculations!AE100/(calculations!AD100/100),""))</f>
        <v/>
      </c>
      <c r="N536" s="326" t="str">
        <f>IF($I536="","",calculations!AE100)</f>
        <v/>
      </c>
      <c r="O536" s="40"/>
      <c r="P536" s="40"/>
      <c r="Q536" s="40"/>
      <c r="R536" s="40"/>
      <c r="S536" s="40"/>
      <c r="T536" s="40"/>
    </row>
    <row r="537" spans="2:20" x14ac:dyDescent="0.3">
      <c r="B537" s="269" t="str">
        <f>IF(OR('Basic Elections'!$C104="",'Voluntary Elections'!$C$20="None",'Voluntary Elections'!$C$20=""),"",'Basic Elections'!$C104)</f>
        <v/>
      </c>
      <c r="C537" s="269" t="str">
        <f>IF(OR('Basic Elections'!$D104="",'Voluntary Elections'!$C$20="None",'Voluntary Elections'!$C$20=""),"",'Basic Elections'!$D104)</f>
        <v/>
      </c>
      <c r="D537" s="342" t="str">
        <f>IF($B537="","",calculations!D51)</f>
        <v/>
      </c>
      <c r="E537" s="343" t="str">
        <f>IF($B537="","",calculations!AD51)</f>
        <v/>
      </c>
      <c r="F537" s="344" t="str">
        <f>IF($B537="","",IFERROR(calculations!AE51/(calculations!AD51/100),""))</f>
        <v/>
      </c>
      <c r="G537" s="304" t="str">
        <f>IF($B537="","",calculations!AE51)</f>
        <v/>
      </c>
      <c r="H537" s="303"/>
      <c r="I537" s="297" t="str">
        <f>IF(OR('Basic Elections'!$C154="",'Voluntary Elections'!$C$20="None",'Voluntary Elections'!$C$20=""),"",'Basic Elections'!$C154)</f>
        <v/>
      </c>
      <c r="J537" s="345" t="str">
        <f>IF(OR('Basic Elections'!$D154="",'Voluntary Elections'!$C$20="None",'Voluntary Elections'!$C$20=""),"",'Basic Elections'!$D154)</f>
        <v/>
      </c>
      <c r="K537" s="342" t="str">
        <f>IF($I537="","",calculations!D101)</f>
        <v/>
      </c>
      <c r="L537" s="343" t="str">
        <f>IF($I537="","",calculations!AD101)</f>
        <v/>
      </c>
      <c r="M537" s="344" t="str">
        <f>IF($I537="","",IFERROR(calculations!AE101/(calculations!AD101/100),""))</f>
        <v/>
      </c>
      <c r="N537" s="323" t="str">
        <f>IF($I537="","",calculations!AE101)</f>
        <v/>
      </c>
      <c r="O537" s="40"/>
      <c r="P537" s="40"/>
      <c r="Q537" s="40"/>
      <c r="R537" s="40"/>
      <c r="S537" s="40"/>
      <c r="T537" s="40"/>
    </row>
    <row r="538" spans="2:20" x14ac:dyDescent="0.3">
      <c r="B538" s="274" t="str">
        <f>IF(OR('Basic Elections'!$C105="",'Voluntary Elections'!$C$20="None",'Voluntary Elections'!$C$20=""),"",'Basic Elections'!$C105)</f>
        <v/>
      </c>
      <c r="C538" s="274" t="str">
        <f>IF(OR('Basic Elections'!$D105="",'Voluntary Elections'!$C$20="None",'Voluntary Elections'!$C$20=""),"",'Basic Elections'!$D105)</f>
        <v/>
      </c>
      <c r="D538" s="346" t="str">
        <f>IF($B538="","",calculations!D52)</f>
        <v/>
      </c>
      <c r="E538" s="347" t="str">
        <f>IF($B538="","",calculations!AD52)</f>
        <v/>
      </c>
      <c r="F538" s="348" t="str">
        <f>IF($B538="","",IFERROR(calculations!AE52/(calculations!AD52/100),""))</f>
        <v/>
      </c>
      <c r="G538" s="326" t="str">
        <f>IF($B538="","",calculations!AE52)</f>
        <v/>
      </c>
      <c r="H538" s="307"/>
      <c r="I538" s="274" t="str">
        <f>IF(OR('Basic Elections'!$C155="",'Voluntary Elections'!$C$20="None",'Voluntary Elections'!$C$20=""),"",'Basic Elections'!$C155)</f>
        <v/>
      </c>
      <c r="J538" s="349" t="str">
        <f>IF(OR('Basic Elections'!$D155="",'Voluntary Elections'!$C$20="None",'Voluntary Elections'!$C$20=""),"",'Basic Elections'!$D155)</f>
        <v/>
      </c>
      <c r="K538" s="346" t="str">
        <f>IF($I538="","",calculations!D102)</f>
        <v/>
      </c>
      <c r="L538" s="347" t="str">
        <f>IF($I538="","",calculations!AD102)</f>
        <v/>
      </c>
      <c r="M538" s="348" t="str">
        <f>IF($I538="","",IFERROR(calculations!AE102/(calculations!AD102/100),""))</f>
        <v/>
      </c>
      <c r="N538" s="326" t="str">
        <f>IF($I538="","",calculations!AE102)</f>
        <v/>
      </c>
      <c r="O538" s="40"/>
      <c r="P538" s="40"/>
      <c r="Q538" s="40"/>
      <c r="R538" s="40"/>
      <c r="S538" s="40"/>
      <c r="T538" s="40"/>
    </row>
    <row r="539" spans="2:20" x14ac:dyDescent="0.3">
      <c r="B539" s="12"/>
      <c r="C539" s="40"/>
      <c r="D539" s="40"/>
      <c r="E539" s="40"/>
      <c r="F539" s="31"/>
      <c r="G539" s="40"/>
      <c r="O539" s="40"/>
      <c r="P539" s="40"/>
      <c r="Q539" s="40"/>
      <c r="R539" s="40"/>
      <c r="S539" s="40"/>
      <c r="T539" s="40"/>
    </row>
    <row r="540" spans="2:20" ht="15" thickBot="1" x14ac:dyDescent="0.35">
      <c r="B540" s="405" t="s">
        <v>95</v>
      </c>
      <c r="C540" s="406"/>
      <c r="D540" s="406"/>
      <c r="E540" s="406"/>
      <c r="F540" s="99">
        <f>SUM(G489:G538,N489:N538)</f>
        <v>0</v>
      </c>
      <c r="G540" s="40"/>
      <c r="H540" s="40"/>
      <c r="I540" s="40"/>
      <c r="J540" s="40"/>
      <c r="K540" s="12"/>
      <c r="L540" s="12"/>
      <c r="M540" s="12"/>
      <c r="N540" s="40"/>
      <c r="O540" s="40"/>
      <c r="P540" s="40"/>
      <c r="Q540" s="40"/>
      <c r="R540" s="40"/>
      <c r="S540" s="40"/>
      <c r="T540" s="40"/>
    </row>
    <row r="541" spans="2:20" ht="15" thickTop="1" x14ac:dyDescent="0.3"/>
    <row r="542" spans="2:20" x14ac:dyDescent="0.3">
      <c r="B542" s="13" t="s">
        <v>96</v>
      </c>
    </row>
    <row r="543" spans="2:20" x14ac:dyDescent="0.3">
      <c r="B543" s="13" t="s">
        <v>97</v>
      </c>
    </row>
    <row r="544" spans="2:20" x14ac:dyDescent="0.3">
      <c r="B544" s="13" t="s">
        <v>24</v>
      </c>
    </row>
    <row r="545" spans="2:2" x14ac:dyDescent="0.3">
      <c r="B545" s="13" t="s">
        <v>20</v>
      </c>
    </row>
    <row r="546" spans="2:2" x14ac:dyDescent="0.3">
      <c r="B546" s="13" t="s">
        <v>98</v>
      </c>
    </row>
  </sheetData>
  <sheetProtection selectLockedCells="1" selectUnlockedCells="1"/>
  <protectedRanges>
    <protectedRange sqref="O7 D8:D13" name="Range1"/>
  </protectedRanges>
  <mergeCells count="40">
    <mergeCell ref="B482:E482"/>
    <mergeCell ref="B540:E540"/>
    <mergeCell ref="G26:I26"/>
    <mergeCell ref="G27:I27"/>
    <mergeCell ref="G28:I28"/>
    <mergeCell ref="B250:D250"/>
    <mergeCell ref="B193:D193"/>
    <mergeCell ref="B424:E424"/>
    <mergeCell ref="B32:C32"/>
    <mergeCell ref="B31:P31"/>
    <mergeCell ref="D32:E32"/>
    <mergeCell ref="F32:G32"/>
    <mergeCell ref="H32:I32"/>
    <mergeCell ref="J32:K32"/>
    <mergeCell ref="L32:M32"/>
    <mergeCell ref="N32:O32"/>
    <mergeCell ref="F23:I23"/>
    <mergeCell ref="F24:I24"/>
    <mergeCell ref="F25:I25"/>
    <mergeCell ref="B23:C23"/>
    <mergeCell ref="B24:C24"/>
    <mergeCell ref="B25:C25"/>
    <mergeCell ref="D24:E24"/>
    <mergeCell ref="D25:E25"/>
    <mergeCell ref="D23:E23"/>
    <mergeCell ref="B18:C18"/>
    <mergeCell ref="B19:C19"/>
    <mergeCell ref="B20:C20"/>
    <mergeCell ref="B22:C22"/>
    <mergeCell ref="F21:I21"/>
    <mergeCell ref="F18:I18"/>
    <mergeCell ref="F19:I19"/>
    <mergeCell ref="F20:I20"/>
    <mergeCell ref="F22:I22"/>
    <mergeCell ref="D18:E18"/>
    <mergeCell ref="B21:C21"/>
    <mergeCell ref="D21:E21"/>
    <mergeCell ref="D19:E19"/>
    <mergeCell ref="D20:E20"/>
    <mergeCell ref="D22:E22"/>
  </mergeCells>
  <conditionalFormatting sqref="D34:H133 K34:Q133 D140:M189 D198:H247 B257:N306 B315:N364 B431:N480 B489:N538">
    <cfRule type="cellIs" dxfId="5" priority="10" operator="equal">
      <formula>0</formula>
    </cfRule>
  </conditionalFormatting>
  <conditionalFormatting sqref="D373:K422">
    <cfRule type="cellIs" dxfId="4" priority="6" operator="equal">
      <formula>0</formula>
    </cfRule>
  </conditionalFormatting>
  <conditionalFormatting sqref="F18:F20 F22:F25">
    <cfRule type="cellIs" dxfId="3" priority="24" operator="equal">
      <formula>0</formula>
    </cfRule>
  </conditionalFormatting>
  <conditionalFormatting sqref="J198:L247">
    <cfRule type="cellIs" dxfId="2" priority="13" operator="equal">
      <formula>0</formula>
    </cfRule>
  </conditionalFormatting>
  <conditionalFormatting sqref="O140:V189">
    <cfRule type="cellIs" dxfId="1" priority="15" operator="equal">
      <formula>0</formula>
    </cfRule>
  </conditionalFormatting>
  <conditionalFormatting sqref="O373:V422">
    <cfRule type="cellIs" dxfId="0" priority="7" operator="equal">
      <formula>0</formula>
    </cfRule>
  </conditionalFormatting>
  <printOptions horizontalCentered="1"/>
  <pageMargins left="0.2" right="0.2" top="0.3" bottom="0.3" header="0.1" footer="0.1"/>
  <pageSetup scale="43" fitToHeight="0" orientation="landscape" r:id="rId1"/>
  <headerFooter>
    <oddFooter>&amp;CPage &amp;P of &amp;N</oddFooter>
  </headerFooter>
  <rowBreaks count="8" manualBreakCount="8">
    <brk id="83" max="21" man="1"/>
    <brk id="135" max="16383" man="1"/>
    <brk id="192" max="16383" man="1"/>
    <brk id="252" max="16383" man="1"/>
    <brk id="310" max="16383" man="1"/>
    <brk id="368" max="16383" man="1"/>
    <brk id="426" max="16383" man="1"/>
    <brk id="48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2:O62"/>
  <sheetViews>
    <sheetView topLeftCell="A6" zoomScale="72" zoomScaleNormal="72" zoomScaleSheetLayoutView="100" workbookViewId="0">
      <selection activeCell="O21" sqref="O21"/>
    </sheetView>
  </sheetViews>
  <sheetFormatPr defaultColWidth="8.44140625" defaultRowHeight="15" customHeight="1" x14ac:dyDescent="0.3"/>
  <cols>
    <col min="1" max="1" width="26.21875" style="1" customWidth="1"/>
    <col min="2" max="3" width="8.33203125" style="1" customWidth="1"/>
    <col min="4" max="4" width="11.88671875" style="1" bestFit="1" customWidth="1"/>
    <col min="5" max="5" width="8.33203125" style="1" customWidth="1"/>
    <col min="6" max="6" width="11.6640625" style="1" bestFit="1" customWidth="1"/>
    <col min="7" max="7" width="8.33203125" style="1" customWidth="1"/>
    <col min="8" max="8" width="10.77734375" style="1" customWidth="1"/>
    <col min="9" max="10" width="9.109375" style="1" bestFit="1" customWidth="1"/>
    <col min="11" max="11" width="10.33203125" style="1" bestFit="1" customWidth="1"/>
    <col min="12" max="12" width="10.77734375" style="1" bestFit="1" customWidth="1"/>
    <col min="13" max="15" width="8.33203125" style="1" customWidth="1"/>
    <col min="16" max="256" width="8.44140625" style="1"/>
    <col min="257" max="258" width="8.44140625" style="1" customWidth="1"/>
    <col min="259" max="259" width="11" style="1" bestFit="1" customWidth="1"/>
    <col min="260" max="269" width="8.44140625" style="1" customWidth="1"/>
    <col min="270" max="270" width="12.109375" style="1" customWidth="1"/>
    <col min="271" max="512" width="8.44140625" style="1"/>
    <col min="513" max="514" width="8.44140625" style="1" customWidth="1"/>
    <col min="515" max="515" width="11" style="1" bestFit="1" customWidth="1"/>
    <col min="516" max="525" width="8.44140625" style="1" customWidth="1"/>
    <col min="526" max="526" width="12.109375" style="1" customWidth="1"/>
    <col min="527" max="768" width="8.44140625" style="1"/>
    <col min="769" max="770" width="8.44140625" style="1" customWidth="1"/>
    <col min="771" max="771" width="11" style="1" bestFit="1" customWidth="1"/>
    <col min="772" max="781" width="8.44140625" style="1" customWidth="1"/>
    <col min="782" max="782" width="12.109375" style="1" customWidth="1"/>
    <col min="783" max="1024" width="8.44140625" style="1"/>
    <col min="1025" max="1026" width="8.44140625" style="1" customWidth="1"/>
    <col min="1027" max="1027" width="11" style="1" bestFit="1" customWidth="1"/>
    <col min="1028" max="1037" width="8.44140625" style="1" customWidth="1"/>
    <col min="1038" max="1038" width="12.109375" style="1" customWidth="1"/>
    <col min="1039" max="1280" width="8.44140625" style="1"/>
    <col min="1281" max="1282" width="8.44140625" style="1" customWidth="1"/>
    <col min="1283" max="1283" width="11" style="1" bestFit="1" customWidth="1"/>
    <col min="1284" max="1293" width="8.44140625" style="1" customWidth="1"/>
    <col min="1294" max="1294" width="12.109375" style="1" customWidth="1"/>
    <col min="1295" max="1536" width="8.44140625" style="1"/>
    <col min="1537" max="1538" width="8.44140625" style="1" customWidth="1"/>
    <col min="1539" max="1539" width="11" style="1" bestFit="1" customWidth="1"/>
    <col min="1540" max="1549" width="8.44140625" style="1" customWidth="1"/>
    <col min="1550" max="1550" width="12.109375" style="1" customWidth="1"/>
    <col min="1551" max="1792" width="8.44140625" style="1"/>
    <col min="1793" max="1794" width="8.44140625" style="1" customWidth="1"/>
    <col min="1795" max="1795" width="11" style="1" bestFit="1" customWidth="1"/>
    <col min="1796" max="1805" width="8.44140625" style="1" customWidth="1"/>
    <col min="1806" max="1806" width="12.109375" style="1" customWidth="1"/>
    <col min="1807" max="2048" width="8.44140625" style="1"/>
    <col min="2049" max="2050" width="8.44140625" style="1" customWidth="1"/>
    <col min="2051" max="2051" width="11" style="1" bestFit="1" customWidth="1"/>
    <col min="2052" max="2061" width="8.44140625" style="1" customWidth="1"/>
    <col min="2062" max="2062" width="12.109375" style="1" customWidth="1"/>
    <col min="2063" max="2304" width="8.44140625" style="1"/>
    <col min="2305" max="2306" width="8.44140625" style="1" customWidth="1"/>
    <col min="2307" max="2307" width="11" style="1" bestFit="1" customWidth="1"/>
    <col min="2308" max="2317" width="8.44140625" style="1" customWidth="1"/>
    <col min="2318" max="2318" width="12.109375" style="1" customWidth="1"/>
    <col min="2319" max="2560" width="8.44140625" style="1"/>
    <col min="2561" max="2562" width="8.44140625" style="1" customWidth="1"/>
    <col min="2563" max="2563" width="11" style="1" bestFit="1" customWidth="1"/>
    <col min="2564" max="2573" width="8.44140625" style="1" customWidth="1"/>
    <col min="2574" max="2574" width="12.109375" style="1" customWidth="1"/>
    <col min="2575" max="2816" width="8.44140625" style="1"/>
    <col min="2817" max="2818" width="8.44140625" style="1" customWidth="1"/>
    <col min="2819" max="2819" width="11" style="1" bestFit="1" customWidth="1"/>
    <col min="2820" max="2829" width="8.44140625" style="1" customWidth="1"/>
    <col min="2830" max="2830" width="12.109375" style="1" customWidth="1"/>
    <col min="2831" max="3072" width="8.44140625" style="1"/>
    <col min="3073" max="3074" width="8.44140625" style="1" customWidth="1"/>
    <col min="3075" max="3075" width="11" style="1" bestFit="1" customWidth="1"/>
    <col min="3076" max="3085" width="8.44140625" style="1" customWidth="1"/>
    <col min="3086" max="3086" width="12.109375" style="1" customWidth="1"/>
    <col min="3087" max="3328" width="8.44140625" style="1"/>
    <col min="3329" max="3330" width="8.44140625" style="1" customWidth="1"/>
    <col min="3331" max="3331" width="11" style="1" bestFit="1" customWidth="1"/>
    <col min="3332" max="3341" width="8.44140625" style="1" customWidth="1"/>
    <col min="3342" max="3342" width="12.109375" style="1" customWidth="1"/>
    <col min="3343" max="3584" width="8.44140625" style="1"/>
    <col min="3585" max="3586" width="8.44140625" style="1" customWidth="1"/>
    <col min="3587" max="3587" width="11" style="1" bestFit="1" customWidth="1"/>
    <col min="3588" max="3597" width="8.44140625" style="1" customWidth="1"/>
    <col min="3598" max="3598" width="12.109375" style="1" customWidth="1"/>
    <col min="3599" max="3840" width="8.44140625" style="1"/>
    <col min="3841" max="3842" width="8.44140625" style="1" customWidth="1"/>
    <col min="3843" max="3843" width="11" style="1" bestFit="1" customWidth="1"/>
    <col min="3844" max="3853" width="8.44140625" style="1" customWidth="1"/>
    <col min="3854" max="3854" width="12.109375" style="1" customWidth="1"/>
    <col min="3855" max="4096" width="8.44140625" style="1"/>
    <col min="4097" max="4098" width="8.44140625" style="1" customWidth="1"/>
    <col min="4099" max="4099" width="11" style="1" bestFit="1" customWidth="1"/>
    <col min="4100" max="4109" width="8.44140625" style="1" customWidth="1"/>
    <col min="4110" max="4110" width="12.109375" style="1" customWidth="1"/>
    <col min="4111" max="4352" width="8.44140625" style="1"/>
    <col min="4353" max="4354" width="8.44140625" style="1" customWidth="1"/>
    <col min="4355" max="4355" width="11" style="1" bestFit="1" customWidth="1"/>
    <col min="4356" max="4365" width="8.44140625" style="1" customWidth="1"/>
    <col min="4366" max="4366" width="12.109375" style="1" customWidth="1"/>
    <col min="4367" max="4608" width="8.44140625" style="1"/>
    <col min="4609" max="4610" width="8.44140625" style="1" customWidth="1"/>
    <col min="4611" max="4611" width="11" style="1" bestFit="1" customWidth="1"/>
    <col min="4612" max="4621" width="8.44140625" style="1" customWidth="1"/>
    <col min="4622" max="4622" width="12.109375" style="1" customWidth="1"/>
    <col min="4623" max="4864" width="8.44140625" style="1"/>
    <col min="4865" max="4866" width="8.44140625" style="1" customWidth="1"/>
    <col min="4867" max="4867" width="11" style="1" bestFit="1" customWidth="1"/>
    <col min="4868" max="4877" width="8.44140625" style="1" customWidth="1"/>
    <col min="4878" max="4878" width="12.109375" style="1" customWidth="1"/>
    <col min="4879" max="5120" width="8.44140625" style="1"/>
    <col min="5121" max="5122" width="8.44140625" style="1" customWidth="1"/>
    <col min="5123" max="5123" width="11" style="1" bestFit="1" customWidth="1"/>
    <col min="5124" max="5133" width="8.44140625" style="1" customWidth="1"/>
    <col min="5134" max="5134" width="12.109375" style="1" customWidth="1"/>
    <col min="5135" max="5376" width="8.44140625" style="1"/>
    <col min="5377" max="5378" width="8.44140625" style="1" customWidth="1"/>
    <col min="5379" max="5379" width="11" style="1" bestFit="1" customWidth="1"/>
    <col min="5380" max="5389" width="8.44140625" style="1" customWidth="1"/>
    <col min="5390" max="5390" width="12.109375" style="1" customWidth="1"/>
    <col min="5391" max="5632" width="8.44140625" style="1"/>
    <col min="5633" max="5634" width="8.44140625" style="1" customWidth="1"/>
    <col min="5635" max="5635" width="11" style="1" bestFit="1" customWidth="1"/>
    <col min="5636" max="5645" width="8.44140625" style="1" customWidth="1"/>
    <col min="5646" max="5646" width="12.109375" style="1" customWidth="1"/>
    <col min="5647" max="5888" width="8.44140625" style="1"/>
    <col min="5889" max="5890" width="8.44140625" style="1" customWidth="1"/>
    <col min="5891" max="5891" width="11" style="1" bestFit="1" customWidth="1"/>
    <col min="5892" max="5901" width="8.44140625" style="1" customWidth="1"/>
    <col min="5902" max="5902" width="12.109375" style="1" customWidth="1"/>
    <col min="5903" max="6144" width="8.44140625" style="1"/>
    <col min="6145" max="6146" width="8.44140625" style="1" customWidth="1"/>
    <col min="6147" max="6147" width="11" style="1" bestFit="1" customWidth="1"/>
    <col min="6148" max="6157" width="8.44140625" style="1" customWidth="1"/>
    <col min="6158" max="6158" width="12.109375" style="1" customWidth="1"/>
    <col min="6159" max="6400" width="8.44140625" style="1"/>
    <col min="6401" max="6402" width="8.44140625" style="1" customWidth="1"/>
    <col min="6403" max="6403" width="11" style="1" bestFit="1" customWidth="1"/>
    <col min="6404" max="6413" width="8.44140625" style="1" customWidth="1"/>
    <col min="6414" max="6414" width="12.109375" style="1" customWidth="1"/>
    <col min="6415" max="6656" width="8.44140625" style="1"/>
    <col min="6657" max="6658" width="8.44140625" style="1" customWidth="1"/>
    <col min="6659" max="6659" width="11" style="1" bestFit="1" customWidth="1"/>
    <col min="6660" max="6669" width="8.44140625" style="1" customWidth="1"/>
    <col min="6670" max="6670" width="12.109375" style="1" customWidth="1"/>
    <col min="6671" max="6912" width="8.44140625" style="1"/>
    <col min="6913" max="6914" width="8.44140625" style="1" customWidth="1"/>
    <col min="6915" max="6915" width="11" style="1" bestFit="1" customWidth="1"/>
    <col min="6916" max="6925" width="8.44140625" style="1" customWidth="1"/>
    <col min="6926" max="6926" width="12.109375" style="1" customWidth="1"/>
    <col min="6927" max="7168" width="8.44140625" style="1"/>
    <col min="7169" max="7170" width="8.44140625" style="1" customWidth="1"/>
    <col min="7171" max="7171" width="11" style="1" bestFit="1" customWidth="1"/>
    <col min="7172" max="7181" width="8.44140625" style="1" customWidth="1"/>
    <col min="7182" max="7182" width="12.109375" style="1" customWidth="1"/>
    <col min="7183" max="7424" width="8.44140625" style="1"/>
    <col min="7425" max="7426" width="8.44140625" style="1" customWidth="1"/>
    <col min="7427" max="7427" width="11" style="1" bestFit="1" customWidth="1"/>
    <col min="7428" max="7437" width="8.44140625" style="1" customWidth="1"/>
    <col min="7438" max="7438" width="12.109375" style="1" customWidth="1"/>
    <col min="7439" max="7680" width="8.44140625" style="1"/>
    <col min="7681" max="7682" width="8.44140625" style="1" customWidth="1"/>
    <col min="7683" max="7683" width="11" style="1" bestFit="1" customWidth="1"/>
    <col min="7684" max="7693" width="8.44140625" style="1" customWidth="1"/>
    <col min="7694" max="7694" width="12.109375" style="1" customWidth="1"/>
    <col min="7695" max="7936" width="8.44140625" style="1"/>
    <col min="7937" max="7938" width="8.44140625" style="1" customWidth="1"/>
    <col min="7939" max="7939" width="11" style="1" bestFit="1" customWidth="1"/>
    <col min="7940" max="7949" width="8.44140625" style="1" customWidth="1"/>
    <col min="7950" max="7950" width="12.109375" style="1" customWidth="1"/>
    <col min="7951" max="8192" width="8.44140625" style="1"/>
    <col min="8193" max="8194" width="8.44140625" style="1" customWidth="1"/>
    <col min="8195" max="8195" width="11" style="1" bestFit="1" customWidth="1"/>
    <col min="8196" max="8205" width="8.44140625" style="1" customWidth="1"/>
    <col min="8206" max="8206" width="12.109375" style="1" customWidth="1"/>
    <col min="8207" max="8448" width="8.44140625" style="1"/>
    <col min="8449" max="8450" width="8.44140625" style="1" customWidth="1"/>
    <col min="8451" max="8451" width="11" style="1" bestFit="1" customWidth="1"/>
    <col min="8452" max="8461" width="8.44140625" style="1" customWidth="1"/>
    <col min="8462" max="8462" width="12.109375" style="1" customWidth="1"/>
    <col min="8463" max="8704" width="8.44140625" style="1"/>
    <col min="8705" max="8706" width="8.44140625" style="1" customWidth="1"/>
    <col min="8707" max="8707" width="11" style="1" bestFit="1" customWidth="1"/>
    <col min="8708" max="8717" width="8.44140625" style="1" customWidth="1"/>
    <col min="8718" max="8718" width="12.109375" style="1" customWidth="1"/>
    <col min="8719" max="8960" width="8.44140625" style="1"/>
    <col min="8961" max="8962" width="8.44140625" style="1" customWidth="1"/>
    <col min="8963" max="8963" width="11" style="1" bestFit="1" customWidth="1"/>
    <col min="8964" max="8973" width="8.44140625" style="1" customWidth="1"/>
    <col min="8974" max="8974" width="12.109375" style="1" customWidth="1"/>
    <col min="8975" max="9216" width="8.44140625" style="1"/>
    <col min="9217" max="9218" width="8.44140625" style="1" customWidth="1"/>
    <col min="9219" max="9219" width="11" style="1" bestFit="1" customWidth="1"/>
    <col min="9220" max="9229" width="8.44140625" style="1" customWidth="1"/>
    <col min="9230" max="9230" width="12.109375" style="1" customWidth="1"/>
    <col min="9231" max="9472" width="8.44140625" style="1"/>
    <col min="9473" max="9474" width="8.44140625" style="1" customWidth="1"/>
    <col min="9475" max="9475" width="11" style="1" bestFit="1" customWidth="1"/>
    <col min="9476" max="9485" width="8.44140625" style="1" customWidth="1"/>
    <col min="9486" max="9486" width="12.109375" style="1" customWidth="1"/>
    <col min="9487" max="9728" width="8.44140625" style="1"/>
    <col min="9729" max="9730" width="8.44140625" style="1" customWidth="1"/>
    <col min="9731" max="9731" width="11" style="1" bestFit="1" customWidth="1"/>
    <col min="9732" max="9741" width="8.44140625" style="1" customWidth="1"/>
    <col min="9742" max="9742" width="12.109375" style="1" customWidth="1"/>
    <col min="9743" max="9984" width="8.44140625" style="1"/>
    <col min="9985" max="9986" width="8.44140625" style="1" customWidth="1"/>
    <col min="9987" max="9987" width="11" style="1" bestFit="1" customWidth="1"/>
    <col min="9988" max="9997" width="8.44140625" style="1" customWidth="1"/>
    <col min="9998" max="9998" width="12.109375" style="1" customWidth="1"/>
    <col min="9999" max="10240" width="8.44140625" style="1"/>
    <col min="10241" max="10242" width="8.44140625" style="1" customWidth="1"/>
    <col min="10243" max="10243" width="11" style="1" bestFit="1" customWidth="1"/>
    <col min="10244" max="10253" width="8.44140625" style="1" customWidth="1"/>
    <col min="10254" max="10254" width="12.109375" style="1" customWidth="1"/>
    <col min="10255" max="10496" width="8.44140625" style="1"/>
    <col min="10497" max="10498" width="8.44140625" style="1" customWidth="1"/>
    <col min="10499" max="10499" width="11" style="1" bestFit="1" customWidth="1"/>
    <col min="10500" max="10509" width="8.44140625" style="1" customWidth="1"/>
    <col min="10510" max="10510" width="12.109375" style="1" customWidth="1"/>
    <col min="10511" max="10752" width="8.44140625" style="1"/>
    <col min="10753" max="10754" width="8.44140625" style="1" customWidth="1"/>
    <col min="10755" max="10755" width="11" style="1" bestFit="1" customWidth="1"/>
    <col min="10756" max="10765" width="8.44140625" style="1" customWidth="1"/>
    <col min="10766" max="10766" width="12.109375" style="1" customWidth="1"/>
    <col min="10767" max="11008" width="8.44140625" style="1"/>
    <col min="11009" max="11010" width="8.44140625" style="1" customWidth="1"/>
    <col min="11011" max="11011" width="11" style="1" bestFit="1" customWidth="1"/>
    <col min="11012" max="11021" width="8.44140625" style="1" customWidth="1"/>
    <col min="11022" max="11022" width="12.109375" style="1" customWidth="1"/>
    <col min="11023" max="11264" width="8.44140625" style="1"/>
    <col min="11265" max="11266" width="8.44140625" style="1" customWidth="1"/>
    <col min="11267" max="11267" width="11" style="1" bestFit="1" customWidth="1"/>
    <col min="11268" max="11277" width="8.44140625" style="1" customWidth="1"/>
    <col min="11278" max="11278" width="12.109375" style="1" customWidth="1"/>
    <col min="11279" max="11520" width="8.44140625" style="1"/>
    <col min="11521" max="11522" width="8.44140625" style="1" customWidth="1"/>
    <col min="11523" max="11523" width="11" style="1" bestFit="1" customWidth="1"/>
    <col min="11524" max="11533" width="8.44140625" style="1" customWidth="1"/>
    <col min="11534" max="11534" width="12.109375" style="1" customWidth="1"/>
    <col min="11535" max="11776" width="8.44140625" style="1"/>
    <col min="11777" max="11778" width="8.44140625" style="1" customWidth="1"/>
    <col min="11779" max="11779" width="11" style="1" bestFit="1" customWidth="1"/>
    <col min="11780" max="11789" width="8.44140625" style="1" customWidth="1"/>
    <col min="11790" max="11790" width="12.109375" style="1" customWidth="1"/>
    <col min="11791" max="12032" width="8.44140625" style="1"/>
    <col min="12033" max="12034" width="8.44140625" style="1" customWidth="1"/>
    <col min="12035" max="12035" width="11" style="1" bestFit="1" customWidth="1"/>
    <col min="12036" max="12045" width="8.44140625" style="1" customWidth="1"/>
    <col min="12046" max="12046" width="12.109375" style="1" customWidth="1"/>
    <col min="12047" max="12288" width="8.44140625" style="1"/>
    <col min="12289" max="12290" width="8.44140625" style="1" customWidth="1"/>
    <col min="12291" max="12291" width="11" style="1" bestFit="1" customWidth="1"/>
    <col min="12292" max="12301" width="8.44140625" style="1" customWidth="1"/>
    <col min="12302" max="12302" width="12.109375" style="1" customWidth="1"/>
    <col min="12303" max="12544" width="8.44140625" style="1"/>
    <col min="12545" max="12546" width="8.44140625" style="1" customWidth="1"/>
    <col min="12547" max="12547" width="11" style="1" bestFit="1" customWidth="1"/>
    <col min="12548" max="12557" width="8.44140625" style="1" customWidth="1"/>
    <col min="12558" max="12558" width="12.109375" style="1" customWidth="1"/>
    <col min="12559" max="12800" width="8.44140625" style="1"/>
    <col min="12801" max="12802" width="8.44140625" style="1" customWidth="1"/>
    <col min="12803" max="12803" width="11" style="1" bestFit="1" customWidth="1"/>
    <col min="12804" max="12813" width="8.44140625" style="1" customWidth="1"/>
    <col min="12814" max="12814" width="12.109375" style="1" customWidth="1"/>
    <col min="12815" max="13056" width="8.44140625" style="1"/>
    <col min="13057" max="13058" width="8.44140625" style="1" customWidth="1"/>
    <col min="13059" max="13059" width="11" style="1" bestFit="1" customWidth="1"/>
    <col min="13060" max="13069" width="8.44140625" style="1" customWidth="1"/>
    <col min="13070" max="13070" width="12.109375" style="1" customWidth="1"/>
    <col min="13071" max="13312" width="8.44140625" style="1"/>
    <col min="13313" max="13314" width="8.44140625" style="1" customWidth="1"/>
    <col min="13315" max="13315" width="11" style="1" bestFit="1" customWidth="1"/>
    <col min="13316" max="13325" width="8.44140625" style="1" customWidth="1"/>
    <col min="13326" max="13326" width="12.109375" style="1" customWidth="1"/>
    <col min="13327" max="13568" width="8.44140625" style="1"/>
    <col min="13569" max="13570" width="8.44140625" style="1" customWidth="1"/>
    <col min="13571" max="13571" width="11" style="1" bestFit="1" customWidth="1"/>
    <col min="13572" max="13581" width="8.44140625" style="1" customWidth="1"/>
    <col min="13582" max="13582" width="12.109375" style="1" customWidth="1"/>
    <col min="13583" max="13824" width="8.44140625" style="1"/>
    <col min="13825" max="13826" width="8.44140625" style="1" customWidth="1"/>
    <col min="13827" max="13827" width="11" style="1" bestFit="1" customWidth="1"/>
    <col min="13828" max="13837" width="8.44140625" style="1" customWidth="1"/>
    <col min="13838" max="13838" width="12.109375" style="1" customWidth="1"/>
    <col min="13839" max="14080" width="8.44140625" style="1"/>
    <col min="14081" max="14082" width="8.44140625" style="1" customWidth="1"/>
    <col min="14083" max="14083" width="11" style="1" bestFit="1" customWidth="1"/>
    <col min="14084" max="14093" width="8.44140625" style="1" customWidth="1"/>
    <col min="14094" max="14094" width="12.109375" style="1" customWidth="1"/>
    <col min="14095" max="14336" width="8.44140625" style="1"/>
    <col min="14337" max="14338" width="8.44140625" style="1" customWidth="1"/>
    <col min="14339" max="14339" width="11" style="1" bestFit="1" customWidth="1"/>
    <col min="14340" max="14349" width="8.44140625" style="1" customWidth="1"/>
    <col min="14350" max="14350" width="12.109375" style="1" customWidth="1"/>
    <col min="14351" max="14592" width="8.44140625" style="1"/>
    <col min="14593" max="14594" width="8.44140625" style="1" customWidth="1"/>
    <col min="14595" max="14595" width="11" style="1" bestFit="1" customWidth="1"/>
    <col min="14596" max="14605" width="8.44140625" style="1" customWidth="1"/>
    <col min="14606" max="14606" width="12.109375" style="1" customWidth="1"/>
    <col min="14607" max="14848" width="8.44140625" style="1"/>
    <col min="14849" max="14850" width="8.44140625" style="1" customWidth="1"/>
    <col min="14851" max="14851" width="11" style="1" bestFit="1" customWidth="1"/>
    <col min="14852" max="14861" width="8.44140625" style="1" customWidth="1"/>
    <col min="14862" max="14862" width="12.109375" style="1" customWidth="1"/>
    <col min="14863" max="15104" width="8.44140625" style="1"/>
    <col min="15105" max="15106" width="8.44140625" style="1" customWidth="1"/>
    <col min="15107" max="15107" width="11" style="1" bestFit="1" customWidth="1"/>
    <col min="15108" max="15117" width="8.44140625" style="1" customWidth="1"/>
    <col min="15118" max="15118" width="12.109375" style="1" customWidth="1"/>
    <col min="15119" max="15360" width="8.44140625" style="1"/>
    <col min="15361" max="15362" width="8.44140625" style="1" customWidth="1"/>
    <col min="15363" max="15363" width="11" style="1" bestFit="1" customWidth="1"/>
    <col min="15364" max="15373" width="8.44140625" style="1" customWidth="1"/>
    <col min="15374" max="15374" width="12.109375" style="1" customWidth="1"/>
    <col min="15375" max="15616" width="8.44140625" style="1"/>
    <col min="15617" max="15618" width="8.44140625" style="1" customWidth="1"/>
    <col min="15619" max="15619" width="11" style="1" bestFit="1" customWidth="1"/>
    <col min="15620" max="15629" width="8.44140625" style="1" customWidth="1"/>
    <col min="15630" max="15630" width="12.109375" style="1" customWidth="1"/>
    <col min="15631" max="15872" width="8.44140625" style="1"/>
    <col min="15873" max="15874" width="8.44140625" style="1" customWidth="1"/>
    <col min="15875" max="15875" width="11" style="1" bestFit="1" customWidth="1"/>
    <col min="15876" max="15885" width="8.44140625" style="1" customWidth="1"/>
    <col min="15886" max="15886" width="12.109375" style="1" customWidth="1"/>
    <col min="15887" max="16128" width="8.44140625" style="1"/>
    <col min="16129" max="16130" width="8.44140625" style="1" customWidth="1"/>
    <col min="16131" max="16131" width="11" style="1" bestFit="1" customWidth="1"/>
    <col min="16132" max="16141" width="8.44140625" style="1" customWidth="1"/>
    <col min="16142" max="16142" width="12.109375" style="1" customWidth="1"/>
    <col min="16143" max="16384" width="8.44140625" style="1"/>
  </cols>
  <sheetData>
    <row r="2" spans="1:15" ht="14.4" x14ac:dyDescent="0.3">
      <c r="A2" s="32"/>
      <c r="B2" s="32"/>
      <c r="C2" s="32"/>
      <c r="D2" s="32"/>
      <c r="E2" s="32"/>
      <c r="F2" s="32"/>
      <c r="G2" s="135"/>
      <c r="H2" s="32"/>
      <c r="I2" s="32"/>
      <c r="J2" s="32"/>
      <c r="K2" s="32"/>
      <c r="L2" s="32"/>
      <c r="M2" s="32"/>
      <c r="N2" s="32"/>
      <c r="O2" s="32"/>
    </row>
    <row r="3" spans="1:15" ht="14.4" x14ac:dyDescent="0.3">
      <c r="A3" s="32"/>
      <c r="B3" s="32"/>
      <c r="C3" s="32"/>
      <c r="D3" s="32"/>
      <c r="E3" s="32"/>
      <c r="F3" s="32"/>
      <c r="G3" s="32"/>
      <c r="H3" s="32"/>
      <c r="I3" s="32"/>
      <c r="J3" s="32"/>
      <c r="K3" s="32"/>
      <c r="L3" s="32"/>
      <c r="M3" s="32"/>
      <c r="N3" s="32"/>
      <c r="O3" s="32"/>
    </row>
    <row r="4" spans="1:15" ht="14.4" x14ac:dyDescent="0.3">
      <c r="A4" s="32"/>
      <c r="B4" s="32"/>
      <c r="C4" s="32"/>
      <c r="D4" s="32"/>
      <c r="E4" s="32"/>
      <c r="F4" s="32"/>
      <c r="G4" s="32"/>
      <c r="H4" s="32"/>
      <c r="I4" s="32"/>
      <c r="J4" s="32"/>
      <c r="K4" s="32"/>
      <c r="L4" s="32"/>
      <c r="M4" s="32"/>
      <c r="N4" s="32"/>
      <c r="O4" s="32"/>
    </row>
    <row r="5" spans="1:15" ht="14.4" x14ac:dyDescent="0.3">
      <c r="A5" s="32"/>
      <c r="B5" s="32"/>
      <c r="C5" s="32"/>
      <c r="D5" s="32"/>
      <c r="E5" s="32"/>
      <c r="F5" s="32"/>
      <c r="G5" s="32"/>
      <c r="H5" s="32"/>
      <c r="I5" s="32"/>
      <c r="J5" s="32"/>
      <c r="K5" s="32"/>
      <c r="L5" s="32"/>
      <c r="M5" s="32"/>
      <c r="N5" s="32"/>
      <c r="O5" s="32"/>
    </row>
    <row r="6" spans="1:15" ht="14.4" x14ac:dyDescent="0.3">
      <c r="A6" s="32"/>
      <c r="B6" s="32"/>
      <c r="C6" s="32"/>
      <c r="D6" s="32"/>
      <c r="E6" s="32"/>
      <c r="F6" s="32"/>
      <c r="G6" s="32"/>
      <c r="H6" s="32"/>
      <c r="I6" s="32"/>
      <c r="J6" s="32"/>
      <c r="K6" s="32"/>
      <c r="L6" s="32"/>
      <c r="M6" s="32"/>
      <c r="N6" s="32"/>
      <c r="O6" s="32"/>
    </row>
    <row r="7" spans="1:15" ht="14.4" x14ac:dyDescent="0.3">
      <c r="A7" s="425" t="s">
        <v>100</v>
      </c>
      <c r="B7" s="425"/>
      <c r="C7" s="425"/>
      <c r="D7" s="425"/>
      <c r="E7" s="425"/>
      <c r="F7" s="425"/>
      <c r="G7" s="425"/>
      <c r="H7" s="425"/>
      <c r="I7" s="425"/>
      <c r="J7" s="425"/>
      <c r="K7" s="425"/>
      <c r="L7" s="425"/>
      <c r="M7" s="32"/>
      <c r="N7" s="32"/>
      <c r="O7" s="32"/>
    </row>
    <row r="8" spans="1:15" ht="14.4" x14ac:dyDescent="0.3">
      <c r="A8" s="425" t="s">
        <v>101</v>
      </c>
      <c r="B8" s="425"/>
      <c r="C8" s="425"/>
      <c r="D8" s="425"/>
      <c r="E8" s="425"/>
      <c r="F8" s="425"/>
      <c r="G8" s="425"/>
      <c r="H8" s="425"/>
      <c r="I8" s="425"/>
      <c r="J8" s="425"/>
      <c r="K8" s="425"/>
      <c r="L8" s="425"/>
      <c r="M8" s="32"/>
      <c r="N8" s="32"/>
      <c r="O8" s="32"/>
    </row>
    <row r="9" spans="1:15" ht="14.4" hidden="1" x14ac:dyDescent="0.3">
      <c r="A9" s="32"/>
      <c r="B9" s="137">
        <v>0.122</v>
      </c>
      <c r="C9" s="138">
        <v>0.14299999999999999</v>
      </c>
      <c r="D9" s="138">
        <v>0.16400000000000001</v>
      </c>
      <c r="E9" s="138">
        <v>0.23899999999999999</v>
      </c>
      <c r="F9" s="138">
        <v>0.36599999999999999</v>
      </c>
      <c r="G9" s="138">
        <v>0.67300000000000004</v>
      </c>
      <c r="H9" s="138">
        <v>1.0649999999999999</v>
      </c>
      <c r="I9" s="138">
        <v>1.2989999999999999</v>
      </c>
      <c r="J9" s="139">
        <v>2.21</v>
      </c>
      <c r="K9" s="139">
        <v>5.157</v>
      </c>
      <c r="L9" s="139">
        <v>19.488</v>
      </c>
      <c r="M9" s="32"/>
      <c r="N9" s="32"/>
      <c r="O9" s="32"/>
    </row>
    <row r="10" spans="1:15" s="2" customFormat="1" ht="14.4" x14ac:dyDescent="0.3">
      <c r="A10" s="140" t="s">
        <v>54</v>
      </c>
      <c r="B10" s="140" t="s">
        <v>102</v>
      </c>
      <c r="C10" s="140" t="s">
        <v>103</v>
      </c>
      <c r="D10" s="140" t="s">
        <v>104</v>
      </c>
      <c r="E10" s="140" t="s">
        <v>105</v>
      </c>
      <c r="F10" s="140" t="s">
        <v>106</v>
      </c>
      <c r="G10" s="140" t="s">
        <v>107</v>
      </c>
      <c r="H10" s="140" t="s">
        <v>108</v>
      </c>
      <c r="I10" s="140" t="s">
        <v>109</v>
      </c>
      <c r="J10" s="140" t="s">
        <v>110</v>
      </c>
      <c r="K10" s="140" t="s">
        <v>111</v>
      </c>
      <c r="L10" s="140" t="s">
        <v>112</v>
      </c>
      <c r="M10" s="140"/>
      <c r="N10" s="140"/>
      <c r="O10" s="140"/>
    </row>
    <row r="11" spans="1:15" ht="14.4" x14ac:dyDescent="0.3">
      <c r="A11" s="141">
        <v>10000</v>
      </c>
      <c r="B11" s="142">
        <f t="shared" ref="B11:L26" si="0">(B$9*$A11)/1000</f>
        <v>1.22</v>
      </c>
      <c r="C11" s="142">
        <f t="shared" si="0"/>
        <v>1.4299999999999997</v>
      </c>
      <c r="D11" s="142">
        <f t="shared" si="0"/>
        <v>1.64</v>
      </c>
      <c r="E11" s="142">
        <f t="shared" si="0"/>
        <v>2.39</v>
      </c>
      <c r="F11" s="142">
        <f t="shared" si="0"/>
        <v>3.66</v>
      </c>
      <c r="G11" s="142">
        <f t="shared" si="0"/>
        <v>6.73</v>
      </c>
      <c r="H11" s="142">
        <f t="shared" si="0"/>
        <v>10.65</v>
      </c>
      <c r="I11" s="142">
        <f t="shared" si="0"/>
        <v>12.99</v>
      </c>
      <c r="J11" s="142">
        <f>(J$9*$A11)/1000</f>
        <v>22.1</v>
      </c>
      <c r="K11" s="142">
        <f>(K$9*$A11)/1000</f>
        <v>51.57</v>
      </c>
      <c r="L11" s="142">
        <f>(L$9*$A11)/1000</f>
        <v>194.88</v>
      </c>
      <c r="M11" s="32"/>
      <c r="N11" s="143"/>
      <c r="O11" s="32"/>
    </row>
    <row r="12" spans="1:15" ht="14.4" x14ac:dyDescent="0.3">
      <c r="A12" s="141">
        <v>20000</v>
      </c>
      <c r="B12" s="142">
        <f t="shared" si="0"/>
        <v>2.44</v>
      </c>
      <c r="C12" s="142">
        <f t="shared" si="0"/>
        <v>2.8599999999999994</v>
      </c>
      <c r="D12" s="142">
        <f t="shared" si="0"/>
        <v>3.28</v>
      </c>
      <c r="E12" s="142">
        <f t="shared" si="0"/>
        <v>4.78</v>
      </c>
      <c r="F12" s="142">
        <f t="shared" si="0"/>
        <v>7.32</v>
      </c>
      <c r="G12" s="142">
        <f t="shared" si="0"/>
        <v>13.46</v>
      </c>
      <c r="H12" s="142">
        <f t="shared" si="0"/>
        <v>21.3</v>
      </c>
      <c r="I12" s="142">
        <f t="shared" si="0"/>
        <v>25.98</v>
      </c>
      <c r="J12" s="142">
        <f t="shared" si="0"/>
        <v>44.2</v>
      </c>
      <c r="K12" s="142">
        <f t="shared" si="0"/>
        <v>103.14</v>
      </c>
      <c r="L12" s="142">
        <f t="shared" si="0"/>
        <v>389.76</v>
      </c>
      <c r="M12" s="32"/>
      <c r="N12" s="32"/>
      <c r="O12" s="32"/>
    </row>
    <row r="13" spans="1:15" ht="14.4" x14ac:dyDescent="0.3">
      <c r="A13" s="141">
        <v>30000</v>
      </c>
      <c r="B13" s="142">
        <f t="shared" si="0"/>
        <v>3.66</v>
      </c>
      <c r="C13" s="142">
        <f t="shared" si="0"/>
        <v>4.29</v>
      </c>
      <c r="D13" s="142">
        <f t="shared" si="0"/>
        <v>4.92</v>
      </c>
      <c r="E13" s="142">
        <f t="shared" si="0"/>
        <v>7.17</v>
      </c>
      <c r="F13" s="142">
        <f t="shared" si="0"/>
        <v>10.98</v>
      </c>
      <c r="G13" s="142">
        <f t="shared" si="0"/>
        <v>20.190000000000001</v>
      </c>
      <c r="H13" s="142">
        <f t="shared" si="0"/>
        <v>31.95</v>
      </c>
      <c r="I13" s="142">
        <f t="shared" si="0"/>
        <v>38.97</v>
      </c>
      <c r="J13" s="142">
        <f t="shared" si="0"/>
        <v>66.3</v>
      </c>
      <c r="K13" s="142">
        <f t="shared" si="0"/>
        <v>154.71</v>
      </c>
      <c r="L13" s="142">
        <f t="shared" si="0"/>
        <v>584.64</v>
      </c>
      <c r="M13" s="32"/>
      <c r="N13" s="32"/>
      <c r="O13" s="32"/>
    </row>
    <row r="14" spans="1:15" ht="14.4" x14ac:dyDescent="0.3">
      <c r="A14" s="141">
        <v>40000</v>
      </c>
      <c r="B14" s="142">
        <f t="shared" si="0"/>
        <v>4.88</v>
      </c>
      <c r="C14" s="142">
        <f t="shared" si="0"/>
        <v>5.7199999999999989</v>
      </c>
      <c r="D14" s="142">
        <f t="shared" si="0"/>
        <v>6.56</v>
      </c>
      <c r="E14" s="142">
        <f t="shared" si="0"/>
        <v>9.56</v>
      </c>
      <c r="F14" s="142">
        <f t="shared" si="0"/>
        <v>14.64</v>
      </c>
      <c r="G14" s="142">
        <f t="shared" si="0"/>
        <v>26.92</v>
      </c>
      <c r="H14" s="142">
        <f t="shared" si="0"/>
        <v>42.6</v>
      </c>
      <c r="I14" s="142">
        <f t="shared" si="0"/>
        <v>51.96</v>
      </c>
      <c r="J14" s="142">
        <f t="shared" si="0"/>
        <v>88.4</v>
      </c>
      <c r="K14" s="142">
        <f t="shared" si="0"/>
        <v>206.28</v>
      </c>
      <c r="L14" s="142">
        <f t="shared" si="0"/>
        <v>779.52</v>
      </c>
      <c r="M14" s="32"/>
      <c r="N14" s="32"/>
      <c r="O14" s="32"/>
    </row>
    <row r="15" spans="1:15" ht="14.4" x14ac:dyDescent="0.3">
      <c r="A15" s="141">
        <v>50000</v>
      </c>
      <c r="B15" s="142">
        <f t="shared" si="0"/>
        <v>6.1</v>
      </c>
      <c r="C15" s="142">
        <f t="shared" si="0"/>
        <v>7.1499999999999995</v>
      </c>
      <c r="D15" s="142">
        <f t="shared" si="0"/>
        <v>8.1999999999999993</v>
      </c>
      <c r="E15" s="142">
        <f t="shared" si="0"/>
        <v>11.95</v>
      </c>
      <c r="F15" s="142">
        <f t="shared" si="0"/>
        <v>18.3</v>
      </c>
      <c r="G15" s="142">
        <f t="shared" si="0"/>
        <v>33.65</v>
      </c>
      <c r="H15" s="142">
        <f t="shared" si="0"/>
        <v>53.25</v>
      </c>
      <c r="I15" s="142">
        <f t="shared" si="0"/>
        <v>64.95</v>
      </c>
      <c r="J15" s="142">
        <f t="shared" si="0"/>
        <v>110.5</v>
      </c>
      <c r="K15" s="142">
        <f t="shared" si="0"/>
        <v>257.85000000000002</v>
      </c>
      <c r="L15" s="142">
        <f t="shared" si="0"/>
        <v>974.4</v>
      </c>
      <c r="M15" s="32"/>
      <c r="N15" s="32"/>
      <c r="O15" s="32"/>
    </row>
    <row r="16" spans="1:15" ht="14.4" x14ac:dyDescent="0.3">
      <c r="A16" s="141">
        <v>60000</v>
      </c>
      <c r="B16" s="142">
        <f t="shared" si="0"/>
        <v>7.32</v>
      </c>
      <c r="C16" s="142">
        <f t="shared" si="0"/>
        <v>8.58</v>
      </c>
      <c r="D16" s="142">
        <f t="shared" si="0"/>
        <v>9.84</v>
      </c>
      <c r="E16" s="142">
        <f t="shared" si="0"/>
        <v>14.34</v>
      </c>
      <c r="F16" s="142">
        <f t="shared" si="0"/>
        <v>21.96</v>
      </c>
      <c r="G16" s="142">
        <f t="shared" si="0"/>
        <v>40.380000000000003</v>
      </c>
      <c r="H16" s="142">
        <f t="shared" si="0"/>
        <v>63.9</v>
      </c>
      <c r="I16" s="142">
        <f t="shared" si="0"/>
        <v>77.94</v>
      </c>
      <c r="J16" s="142">
        <f t="shared" si="0"/>
        <v>132.6</v>
      </c>
      <c r="K16" s="142">
        <f t="shared" si="0"/>
        <v>309.42</v>
      </c>
      <c r="L16" s="142">
        <f t="shared" si="0"/>
        <v>1169.28</v>
      </c>
      <c r="M16" s="32"/>
      <c r="N16" s="32"/>
      <c r="O16" s="32"/>
    </row>
    <row r="17" spans="1:15" ht="14.4" x14ac:dyDescent="0.3">
      <c r="A17" s="141">
        <v>70000</v>
      </c>
      <c r="B17" s="142">
        <f t="shared" si="0"/>
        <v>8.5399999999999991</v>
      </c>
      <c r="C17" s="142">
        <f t="shared" si="0"/>
        <v>10.01</v>
      </c>
      <c r="D17" s="142">
        <f t="shared" si="0"/>
        <v>11.48</v>
      </c>
      <c r="E17" s="142">
        <f t="shared" si="0"/>
        <v>16.73</v>
      </c>
      <c r="F17" s="142">
        <f t="shared" si="0"/>
        <v>25.62</v>
      </c>
      <c r="G17" s="142">
        <f t="shared" si="0"/>
        <v>47.11</v>
      </c>
      <c r="H17" s="142">
        <f t="shared" si="0"/>
        <v>74.55</v>
      </c>
      <c r="I17" s="142">
        <f t="shared" si="0"/>
        <v>90.93</v>
      </c>
      <c r="J17" s="142">
        <f t="shared" si="0"/>
        <v>154.69999999999999</v>
      </c>
      <c r="K17" s="142">
        <f t="shared" si="0"/>
        <v>360.99</v>
      </c>
      <c r="L17" s="142">
        <f t="shared" si="0"/>
        <v>1364.16</v>
      </c>
      <c r="M17" s="32"/>
      <c r="N17" s="32"/>
      <c r="O17" s="32"/>
    </row>
    <row r="18" spans="1:15" ht="14.4" x14ac:dyDescent="0.3">
      <c r="A18" s="141">
        <v>80000</v>
      </c>
      <c r="B18" s="142">
        <f t="shared" si="0"/>
        <v>9.76</v>
      </c>
      <c r="C18" s="142">
        <f t="shared" si="0"/>
        <v>11.439999999999998</v>
      </c>
      <c r="D18" s="142">
        <f t="shared" si="0"/>
        <v>13.12</v>
      </c>
      <c r="E18" s="142">
        <f t="shared" si="0"/>
        <v>19.12</v>
      </c>
      <c r="F18" s="142">
        <f t="shared" si="0"/>
        <v>29.28</v>
      </c>
      <c r="G18" s="142">
        <f t="shared" si="0"/>
        <v>53.84</v>
      </c>
      <c r="H18" s="142">
        <f t="shared" si="0"/>
        <v>85.2</v>
      </c>
      <c r="I18" s="142">
        <f t="shared" si="0"/>
        <v>103.92</v>
      </c>
      <c r="J18" s="142">
        <f t="shared" si="0"/>
        <v>176.8</v>
      </c>
      <c r="K18" s="142">
        <f t="shared" si="0"/>
        <v>412.56</v>
      </c>
      <c r="L18" s="142">
        <f t="shared" si="0"/>
        <v>1559.04</v>
      </c>
      <c r="M18" s="32"/>
      <c r="N18" s="32"/>
      <c r="O18" s="32"/>
    </row>
    <row r="19" spans="1:15" ht="14.4" x14ac:dyDescent="0.3">
      <c r="A19" s="141">
        <v>90000</v>
      </c>
      <c r="B19" s="142">
        <f t="shared" si="0"/>
        <v>10.98</v>
      </c>
      <c r="C19" s="142">
        <f t="shared" si="0"/>
        <v>12.869999999999997</v>
      </c>
      <c r="D19" s="142">
        <f t="shared" si="0"/>
        <v>14.76</v>
      </c>
      <c r="E19" s="142">
        <f t="shared" si="0"/>
        <v>21.51</v>
      </c>
      <c r="F19" s="142">
        <f t="shared" si="0"/>
        <v>32.94</v>
      </c>
      <c r="G19" s="142">
        <f t="shared" si="0"/>
        <v>60.570000000000007</v>
      </c>
      <c r="H19" s="142">
        <f t="shared" si="0"/>
        <v>95.85</v>
      </c>
      <c r="I19" s="142">
        <f t="shared" si="0"/>
        <v>116.91</v>
      </c>
      <c r="J19" s="142">
        <f t="shared" si="0"/>
        <v>198.9</v>
      </c>
      <c r="K19" s="142">
        <f t="shared" si="0"/>
        <v>464.13</v>
      </c>
      <c r="L19" s="142">
        <f t="shared" si="0"/>
        <v>1753.92</v>
      </c>
      <c r="M19" s="32"/>
      <c r="N19" s="32"/>
      <c r="O19" s="32"/>
    </row>
    <row r="20" spans="1:15" ht="14.4" x14ac:dyDescent="0.3">
      <c r="A20" s="141">
        <v>100000</v>
      </c>
      <c r="B20" s="142">
        <f t="shared" si="0"/>
        <v>12.2</v>
      </c>
      <c r="C20" s="142">
        <f t="shared" si="0"/>
        <v>14.299999999999999</v>
      </c>
      <c r="D20" s="142">
        <f t="shared" si="0"/>
        <v>16.399999999999999</v>
      </c>
      <c r="E20" s="142">
        <f t="shared" si="0"/>
        <v>23.9</v>
      </c>
      <c r="F20" s="142">
        <f t="shared" si="0"/>
        <v>36.6</v>
      </c>
      <c r="G20" s="142">
        <f t="shared" si="0"/>
        <v>67.3</v>
      </c>
      <c r="H20" s="142">
        <f t="shared" si="0"/>
        <v>106.5</v>
      </c>
      <c r="I20" s="142">
        <f t="shared" si="0"/>
        <v>129.9</v>
      </c>
      <c r="J20" s="142">
        <f t="shared" si="0"/>
        <v>221</v>
      </c>
      <c r="K20" s="142">
        <f t="shared" si="0"/>
        <v>515.70000000000005</v>
      </c>
      <c r="L20" s="142">
        <f t="shared" si="0"/>
        <v>1948.8</v>
      </c>
      <c r="M20" s="143"/>
      <c r="N20" s="32"/>
      <c r="O20" s="32"/>
    </row>
    <row r="21" spans="1:15" ht="14.4" x14ac:dyDescent="0.3">
      <c r="A21" s="141">
        <v>110000</v>
      </c>
      <c r="B21" s="142">
        <f t="shared" ref="B21:L36" si="1">(B$9*$A21)/1000</f>
        <v>13.42</v>
      </c>
      <c r="C21" s="142">
        <f t="shared" si="1"/>
        <v>15.729999999999999</v>
      </c>
      <c r="D21" s="142">
        <f t="shared" si="1"/>
        <v>18.04</v>
      </c>
      <c r="E21" s="142">
        <f t="shared" si="1"/>
        <v>26.29</v>
      </c>
      <c r="F21" s="142">
        <f t="shared" si="1"/>
        <v>40.26</v>
      </c>
      <c r="G21" s="142">
        <f t="shared" si="1"/>
        <v>74.03</v>
      </c>
      <c r="H21" s="142">
        <f t="shared" si="1"/>
        <v>117.15</v>
      </c>
      <c r="I21" s="142">
        <f t="shared" si="1"/>
        <v>142.88999999999999</v>
      </c>
      <c r="J21" s="142">
        <f t="shared" si="0"/>
        <v>243.1</v>
      </c>
      <c r="K21" s="142">
        <f t="shared" si="0"/>
        <v>567.27</v>
      </c>
      <c r="L21" s="142">
        <f t="shared" si="0"/>
        <v>2143.6799999999998</v>
      </c>
      <c r="M21" s="32"/>
      <c r="N21" s="32"/>
      <c r="O21" s="32"/>
    </row>
    <row r="22" spans="1:15" ht="14.4" x14ac:dyDescent="0.3">
      <c r="A22" s="141">
        <v>120000</v>
      </c>
      <c r="B22" s="142">
        <f t="shared" si="1"/>
        <v>14.64</v>
      </c>
      <c r="C22" s="142">
        <f t="shared" si="1"/>
        <v>17.16</v>
      </c>
      <c r="D22" s="142">
        <f t="shared" si="1"/>
        <v>19.68</v>
      </c>
      <c r="E22" s="142">
        <f t="shared" si="1"/>
        <v>28.68</v>
      </c>
      <c r="F22" s="142">
        <f t="shared" si="1"/>
        <v>43.92</v>
      </c>
      <c r="G22" s="142">
        <f t="shared" si="1"/>
        <v>80.760000000000005</v>
      </c>
      <c r="H22" s="142">
        <f t="shared" si="1"/>
        <v>127.8</v>
      </c>
      <c r="I22" s="142">
        <f t="shared" si="1"/>
        <v>155.88</v>
      </c>
      <c r="J22" s="142">
        <f t="shared" si="0"/>
        <v>265.2</v>
      </c>
      <c r="K22" s="142">
        <f t="shared" si="0"/>
        <v>618.84</v>
      </c>
      <c r="L22" s="142">
        <f t="shared" si="0"/>
        <v>2338.56</v>
      </c>
      <c r="M22" s="32"/>
      <c r="N22" s="32"/>
      <c r="O22" s="32"/>
    </row>
    <row r="23" spans="1:15" ht="14.4" x14ac:dyDescent="0.3">
      <c r="A23" s="141">
        <v>130000</v>
      </c>
      <c r="B23" s="142">
        <f t="shared" si="1"/>
        <v>15.86</v>
      </c>
      <c r="C23" s="142">
        <f t="shared" si="1"/>
        <v>18.59</v>
      </c>
      <c r="D23" s="142">
        <f t="shared" si="1"/>
        <v>21.32</v>
      </c>
      <c r="E23" s="142">
        <f t="shared" si="1"/>
        <v>31.07</v>
      </c>
      <c r="F23" s="142">
        <f t="shared" si="1"/>
        <v>47.58</v>
      </c>
      <c r="G23" s="142">
        <f t="shared" si="1"/>
        <v>87.49</v>
      </c>
      <c r="H23" s="142">
        <f t="shared" si="1"/>
        <v>138.44999999999999</v>
      </c>
      <c r="I23" s="142">
        <f t="shared" si="1"/>
        <v>168.87</v>
      </c>
      <c r="J23" s="142">
        <f t="shared" si="0"/>
        <v>287.3</v>
      </c>
      <c r="K23" s="142">
        <f t="shared" si="0"/>
        <v>670.41</v>
      </c>
      <c r="L23" s="142">
        <f t="shared" si="0"/>
        <v>2533.44</v>
      </c>
      <c r="M23" s="143"/>
      <c r="N23" s="32"/>
      <c r="O23" s="32"/>
    </row>
    <row r="24" spans="1:15" ht="14.4" x14ac:dyDescent="0.3">
      <c r="A24" s="141">
        <v>140000</v>
      </c>
      <c r="B24" s="142">
        <f t="shared" si="1"/>
        <v>17.079999999999998</v>
      </c>
      <c r="C24" s="142">
        <f t="shared" si="1"/>
        <v>20.02</v>
      </c>
      <c r="D24" s="142">
        <f t="shared" si="1"/>
        <v>22.96</v>
      </c>
      <c r="E24" s="142">
        <f t="shared" si="1"/>
        <v>33.46</v>
      </c>
      <c r="F24" s="142">
        <f t="shared" si="1"/>
        <v>51.24</v>
      </c>
      <c r="G24" s="142">
        <f t="shared" si="1"/>
        <v>94.22</v>
      </c>
      <c r="H24" s="142">
        <f t="shared" si="1"/>
        <v>149.1</v>
      </c>
      <c r="I24" s="142">
        <f t="shared" si="1"/>
        <v>181.86</v>
      </c>
      <c r="J24" s="142">
        <f t="shared" si="0"/>
        <v>309.39999999999998</v>
      </c>
      <c r="K24" s="142">
        <f t="shared" si="0"/>
        <v>721.98</v>
      </c>
      <c r="L24" s="142">
        <f t="shared" si="0"/>
        <v>2728.32</v>
      </c>
      <c r="M24" s="32"/>
      <c r="N24" s="32"/>
      <c r="O24" s="32"/>
    </row>
    <row r="25" spans="1:15" ht="14.4" x14ac:dyDescent="0.3">
      <c r="A25" s="141">
        <v>150000</v>
      </c>
      <c r="B25" s="142">
        <f t="shared" si="1"/>
        <v>18.3</v>
      </c>
      <c r="C25" s="142">
        <f t="shared" si="1"/>
        <v>21.45</v>
      </c>
      <c r="D25" s="142">
        <f t="shared" si="1"/>
        <v>24.6</v>
      </c>
      <c r="E25" s="142">
        <f t="shared" si="1"/>
        <v>35.85</v>
      </c>
      <c r="F25" s="142">
        <f t="shared" si="1"/>
        <v>54.9</v>
      </c>
      <c r="G25" s="142">
        <f t="shared" si="1"/>
        <v>100.95</v>
      </c>
      <c r="H25" s="142">
        <f t="shared" si="1"/>
        <v>159.75</v>
      </c>
      <c r="I25" s="142">
        <f t="shared" si="1"/>
        <v>194.85</v>
      </c>
      <c r="J25" s="142">
        <f t="shared" si="0"/>
        <v>331.5</v>
      </c>
      <c r="K25" s="142">
        <f t="shared" si="0"/>
        <v>773.55</v>
      </c>
      <c r="L25" s="142">
        <f t="shared" si="0"/>
        <v>2923.2</v>
      </c>
      <c r="M25" s="32"/>
      <c r="N25" s="32"/>
      <c r="O25" s="32"/>
    </row>
    <row r="26" spans="1:15" ht="14.4" x14ac:dyDescent="0.3">
      <c r="A26" s="141">
        <v>160000</v>
      </c>
      <c r="B26" s="142">
        <f t="shared" si="1"/>
        <v>19.52</v>
      </c>
      <c r="C26" s="142">
        <f t="shared" si="1"/>
        <v>22.879999999999995</v>
      </c>
      <c r="D26" s="142">
        <f t="shared" si="1"/>
        <v>26.24</v>
      </c>
      <c r="E26" s="142">
        <f t="shared" si="1"/>
        <v>38.24</v>
      </c>
      <c r="F26" s="142">
        <f t="shared" si="1"/>
        <v>58.56</v>
      </c>
      <c r="G26" s="142">
        <f t="shared" si="1"/>
        <v>107.68</v>
      </c>
      <c r="H26" s="142">
        <f t="shared" si="1"/>
        <v>170.4</v>
      </c>
      <c r="I26" s="142">
        <f t="shared" si="1"/>
        <v>207.84</v>
      </c>
      <c r="J26" s="142">
        <f t="shared" si="0"/>
        <v>353.6</v>
      </c>
      <c r="K26" s="142">
        <f t="shared" si="0"/>
        <v>825.12</v>
      </c>
      <c r="L26" s="142">
        <f t="shared" si="0"/>
        <v>3118.08</v>
      </c>
      <c r="M26" s="32"/>
      <c r="N26" s="32"/>
      <c r="O26" s="32"/>
    </row>
    <row r="27" spans="1:15" ht="14.4" customHeight="1" x14ac:dyDescent="0.3">
      <c r="A27" s="141">
        <v>170000</v>
      </c>
      <c r="B27" s="142">
        <f t="shared" si="1"/>
        <v>20.74</v>
      </c>
      <c r="C27" s="142">
        <f t="shared" si="1"/>
        <v>24.309999999999995</v>
      </c>
      <c r="D27" s="142">
        <f t="shared" si="1"/>
        <v>27.88</v>
      </c>
      <c r="E27" s="142">
        <f t="shared" si="1"/>
        <v>40.630000000000003</v>
      </c>
      <c r="F27" s="142">
        <f t="shared" si="1"/>
        <v>62.22</v>
      </c>
      <c r="G27" s="142">
        <f t="shared" si="1"/>
        <v>114.41</v>
      </c>
      <c r="H27" s="142">
        <f t="shared" si="1"/>
        <v>181.05</v>
      </c>
      <c r="I27" s="142">
        <f t="shared" si="1"/>
        <v>220.83</v>
      </c>
      <c r="J27" s="142">
        <f t="shared" si="1"/>
        <v>375.7</v>
      </c>
      <c r="K27" s="142">
        <f t="shared" si="1"/>
        <v>876.69</v>
      </c>
      <c r="L27" s="142">
        <f t="shared" si="1"/>
        <v>3312.96</v>
      </c>
      <c r="M27" s="32"/>
      <c r="N27" s="32"/>
      <c r="O27" s="32"/>
    </row>
    <row r="28" spans="1:15" ht="15" customHeight="1" x14ac:dyDescent="0.3">
      <c r="A28" s="141">
        <v>180000</v>
      </c>
      <c r="B28" s="142">
        <f t="shared" si="1"/>
        <v>21.96</v>
      </c>
      <c r="C28" s="142">
        <f t="shared" si="1"/>
        <v>25.739999999999995</v>
      </c>
      <c r="D28" s="142">
        <f t="shared" si="1"/>
        <v>29.52</v>
      </c>
      <c r="E28" s="142">
        <f t="shared" si="1"/>
        <v>43.02</v>
      </c>
      <c r="F28" s="142">
        <f t="shared" si="1"/>
        <v>65.88</v>
      </c>
      <c r="G28" s="142">
        <f t="shared" si="1"/>
        <v>121.14000000000001</v>
      </c>
      <c r="H28" s="142">
        <f t="shared" si="1"/>
        <v>191.7</v>
      </c>
      <c r="I28" s="142">
        <f t="shared" si="1"/>
        <v>233.82</v>
      </c>
      <c r="J28" s="142">
        <f t="shared" si="1"/>
        <v>397.8</v>
      </c>
      <c r="K28" s="142">
        <f t="shared" si="1"/>
        <v>928.26</v>
      </c>
      <c r="L28" s="142">
        <f t="shared" si="1"/>
        <v>3507.84</v>
      </c>
      <c r="M28" s="32"/>
      <c r="N28" s="32"/>
      <c r="O28" s="32"/>
    </row>
    <row r="29" spans="1:15" ht="14.4" x14ac:dyDescent="0.3">
      <c r="A29" s="141">
        <v>190000</v>
      </c>
      <c r="B29" s="142">
        <f t="shared" si="1"/>
        <v>23.18</v>
      </c>
      <c r="C29" s="142">
        <f t="shared" si="1"/>
        <v>27.169999999999995</v>
      </c>
      <c r="D29" s="142">
        <f t="shared" si="1"/>
        <v>31.16</v>
      </c>
      <c r="E29" s="142">
        <f t="shared" si="1"/>
        <v>45.41</v>
      </c>
      <c r="F29" s="142">
        <f t="shared" si="1"/>
        <v>69.540000000000006</v>
      </c>
      <c r="G29" s="142">
        <f t="shared" si="1"/>
        <v>127.87000000000002</v>
      </c>
      <c r="H29" s="142">
        <f t="shared" si="1"/>
        <v>202.35</v>
      </c>
      <c r="I29" s="142">
        <f t="shared" si="1"/>
        <v>246.81</v>
      </c>
      <c r="J29" s="142">
        <f t="shared" si="1"/>
        <v>419.9</v>
      </c>
      <c r="K29" s="142">
        <f t="shared" si="1"/>
        <v>979.83</v>
      </c>
      <c r="L29" s="142">
        <f t="shared" si="1"/>
        <v>3702.72</v>
      </c>
      <c r="M29" s="32"/>
      <c r="N29" s="32"/>
      <c r="O29" s="32"/>
    </row>
    <row r="30" spans="1:15" ht="14.4" x14ac:dyDescent="0.3">
      <c r="A30" s="141">
        <v>200000</v>
      </c>
      <c r="B30" s="142">
        <f t="shared" si="1"/>
        <v>24.4</v>
      </c>
      <c r="C30" s="142">
        <f t="shared" si="1"/>
        <v>28.599999999999998</v>
      </c>
      <c r="D30" s="142">
        <f t="shared" si="1"/>
        <v>32.799999999999997</v>
      </c>
      <c r="E30" s="142">
        <f t="shared" si="1"/>
        <v>47.8</v>
      </c>
      <c r="F30" s="142">
        <f t="shared" si="1"/>
        <v>73.2</v>
      </c>
      <c r="G30" s="142">
        <f t="shared" si="1"/>
        <v>134.6</v>
      </c>
      <c r="H30" s="142">
        <f t="shared" si="1"/>
        <v>213</v>
      </c>
      <c r="I30" s="142">
        <f t="shared" si="1"/>
        <v>259.8</v>
      </c>
      <c r="J30" s="142">
        <f t="shared" si="1"/>
        <v>442</v>
      </c>
      <c r="K30" s="142">
        <f t="shared" si="1"/>
        <v>1031.4000000000001</v>
      </c>
      <c r="L30" s="142">
        <f t="shared" si="1"/>
        <v>3897.6</v>
      </c>
      <c r="M30" s="32"/>
      <c r="N30" s="32"/>
      <c r="O30" s="32"/>
    </row>
    <row r="31" spans="1:15" ht="14.4" x14ac:dyDescent="0.3">
      <c r="A31" s="141">
        <v>210000</v>
      </c>
      <c r="B31" s="142">
        <f t="shared" ref="B31:L40" si="2">(B$9*$A31)/1000</f>
        <v>25.62</v>
      </c>
      <c r="C31" s="142">
        <f t="shared" si="2"/>
        <v>30.029999999999998</v>
      </c>
      <c r="D31" s="142">
        <f t="shared" si="2"/>
        <v>34.44</v>
      </c>
      <c r="E31" s="142">
        <f t="shared" si="2"/>
        <v>50.19</v>
      </c>
      <c r="F31" s="142">
        <f t="shared" si="2"/>
        <v>76.86</v>
      </c>
      <c r="G31" s="142">
        <f t="shared" si="2"/>
        <v>141.33000000000001</v>
      </c>
      <c r="H31" s="142">
        <f t="shared" si="2"/>
        <v>223.65</v>
      </c>
      <c r="I31" s="142">
        <f t="shared" si="2"/>
        <v>272.79000000000002</v>
      </c>
      <c r="J31" s="142">
        <f t="shared" si="1"/>
        <v>464.1</v>
      </c>
      <c r="K31" s="142">
        <f t="shared" si="1"/>
        <v>1082.97</v>
      </c>
      <c r="L31" s="142">
        <f t="shared" si="1"/>
        <v>4092.48</v>
      </c>
      <c r="M31" s="32"/>
      <c r="N31" s="32"/>
      <c r="O31" s="32"/>
    </row>
    <row r="32" spans="1:15" ht="14.4" x14ac:dyDescent="0.3">
      <c r="A32" s="141">
        <v>220000</v>
      </c>
      <c r="B32" s="142">
        <f t="shared" si="2"/>
        <v>26.84</v>
      </c>
      <c r="C32" s="142">
        <f t="shared" si="2"/>
        <v>31.459999999999997</v>
      </c>
      <c r="D32" s="142">
        <f t="shared" si="2"/>
        <v>36.08</v>
      </c>
      <c r="E32" s="142">
        <f t="shared" si="2"/>
        <v>52.58</v>
      </c>
      <c r="F32" s="142">
        <f t="shared" si="2"/>
        <v>80.52</v>
      </c>
      <c r="G32" s="142">
        <f t="shared" si="2"/>
        <v>148.06</v>
      </c>
      <c r="H32" s="142">
        <f t="shared" si="2"/>
        <v>234.3</v>
      </c>
      <c r="I32" s="142">
        <f t="shared" si="2"/>
        <v>285.77999999999997</v>
      </c>
      <c r="J32" s="142">
        <f t="shared" si="1"/>
        <v>486.2</v>
      </c>
      <c r="K32" s="142">
        <f t="shared" si="1"/>
        <v>1134.54</v>
      </c>
      <c r="L32" s="142">
        <f t="shared" si="1"/>
        <v>4287.3599999999997</v>
      </c>
      <c r="M32" s="32"/>
      <c r="N32" s="32"/>
      <c r="O32" s="32"/>
    </row>
    <row r="33" spans="1:15" ht="14.4" x14ac:dyDescent="0.3">
      <c r="A33" s="141">
        <v>230000</v>
      </c>
      <c r="B33" s="142">
        <f t="shared" si="2"/>
        <v>28.06</v>
      </c>
      <c r="C33" s="142">
        <f t="shared" si="2"/>
        <v>32.89</v>
      </c>
      <c r="D33" s="142">
        <f t="shared" si="2"/>
        <v>37.72</v>
      </c>
      <c r="E33" s="142">
        <f t="shared" si="2"/>
        <v>54.97</v>
      </c>
      <c r="F33" s="142">
        <f t="shared" si="2"/>
        <v>84.18</v>
      </c>
      <c r="G33" s="142">
        <f t="shared" si="2"/>
        <v>154.79</v>
      </c>
      <c r="H33" s="142">
        <f t="shared" si="2"/>
        <v>244.95</v>
      </c>
      <c r="I33" s="142">
        <f t="shared" si="2"/>
        <v>298.77</v>
      </c>
      <c r="J33" s="142">
        <f t="shared" si="1"/>
        <v>508.3</v>
      </c>
      <c r="K33" s="142">
        <f t="shared" si="1"/>
        <v>1186.1099999999999</v>
      </c>
      <c r="L33" s="142">
        <f t="shared" si="1"/>
        <v>4482.24</v>
      </c>
      <c r="M33" s="32"/>
      <c r="N33" s="32"/>
      <c r="O33" s="32"/>
    </row>
    <row r="34" spans="1:15" ht="14.4" x14ac:dyDescent="0.3">
      <c r="A34" s="141">
        <v>240000</v>
      </c>
      <c r="B34" s="142">
        <f t="shared" si="2"/>
        <v>29.28</v>
      </c>
      <c r="C34" s="142">
        <f t="shared" si="2"/>
        <v>34.32</v>
      </c>
      <c r="D34" s="142">
        <f t="shared" si="2"/>
        <v>39.36</v>
      </c>
      <c r="E34" s="142">
        <f t="shared" si="2"/>
        <v>57.36</v>
      </c>
      <c r="F34" s="142">
        <f t="shared" si="2"/>
        <v>87.84</v>
      </c>
      <c r="G34" s="142">
        <f t="shared" si="2"/>
        <v>161.52000000000001</v>
      </c>
      <c r="H34" s="142">
        <f t="shared" si="2"/>
        <v>255.6</v>
      </c>
      <c r="I34" s="142">
        <f t="shared" si="2"/>
        <v>311.76</v>
      </c>
      <c r="J34" s="142">
        <f t="shared" si="1"/>
        <v>530.4</v>
      </c>
      <c r="K34" s="142">
        <f t="shared" si="1"/>
        <v>1237.68</v>
      </c>
      <c r="L34" s="142">
        <f t="shared" si="1"/>
        <v>4677.12</v>
      </c>
      <c r="M34" s="32"/>
      <c r="N34" s="32"/>
      <c r="O34" s="32"/>
    </row>
    <row r="35" spans="1:15" ht="14.4" x14ac:dyDescent="0.3">
      <c r="A35" s="141">
        <v>250000</v>
      </c>
      <c r="B35" s="142">
        <f t="shared" si="2"/>
        <v>30.5</v>
      </c>
      <c r="C35" s="142">
        <f t="shared" si="2"/>
        <v>35.75</v>
      </c>
      <c r="D35" s="142">
        <f t="shared" si="2"/>
        <v>41</v>
      </c>
      <c r="E35" s="142">
        <f t="shared" si="2"/>
        <v>59.75</v>
      </c>
      <c r="F35" s="142">
        <f t="shared" si="2"/>
        <v>91.5</v>
      </c>
      <c r="G35" s="142">
        <f t="shared" si="2"/>
        <v>168.25</v>
      </c>
      <c r="H35" s="142">
        <f t="shared" si="2"/>
        <v>266.25</v>
      </c>
      <c r="I35" s="142">
        <f t="shared" si="2"/>
        <v>324.75</v>
      </c>
      <c r="J35" s="142">
        <f t="shared" si="1"/>
        <v>552.5</v>
      </c>
      <c r="K35" s="142">
        <f t="shared" si="1"/>
        <v>1289.25</v>
      </c>
      <c r="L35" s="142">
        <f t="shared" si="1"/>
        <v>4872</v>
      </c>
      <c r="M35" s="32"/>
      <c r="N35" s="32"/>
      <c r="O35" s="32"/>
    </row>
    <row r="36" spans="1:15" ht="14.4" x14ac:dyDescent="0.3">
      <c r="A36" s="141">
        <v>260000</v>
      </c>
      <c r="B36" s="142">
        <f t="shared" si="2"/>
        <v>31.72</v>
      </c>
      <c r="C36" s="142">
        <f t="shared" si="2"/>
        <v>37.18</v>
      </c>
      <c r="D36" s="142">
        <f t="shared" si="2"/>
        <v>42.64</v>
      </c>
      <c r="E36" s="142">
        <f t="shared" si="2"/>
        <v>62.14</v>
      </c>
      <c r="F36" s="142">
        <f t="shared" si="2"/>
        <v>95.16</v>
      </c>
      <c r="G36" s="142">
        <f t="shared" si="2"/>
        <v>174.98</v>
      </c>
      <c r="H36" s="142">
        <f t="shared" si="2"/>
        <v>276.89999999999998</v>
      </c>
      <c r="I36" s="142">
        <f t="shared" si="2"/>
        <v>337.74</v>
      </c>
      <c r="J36" s="142">
        <f t="shared" si="1"/>
        <v>574.6</v>
      </c>
      <c r="K36" s="142">
        <f t="shared" si="1"/>
        <v>1340.82</v>
      </c>
      <c r="L36" s="142">
        <f t="shared" si="1"/>
        <v>5066.88</v>
      </c>
      <c r="M36" s="32"/>
      <c r="N36" s="32"/>
      <c r="O36" s="32"/>
    </row>
    <row r="37" spans="1:15" ht="14.4" x14ac:dyDescent="0.3">
      <c r="A37" s="141">
        <v>270000</v>
      </c>
      <c r="B37" s="142">
        <f t="shared" si="2"/>
        <v>32.94</v>
      </c>
      <c r="C37" s="142">
        <f t="shared" si="2"/>
        <v>38.61</v>
      </c>
      <c r="D37" s="142">
        <f t="shared" si="2"/>
        <v>44.28</v>
      </c>
      <c r="E37" s="142">
        <f t="shared" si="2"/>
        <v>64.53</v>
      </c>
      <c r="F37" s="142">
        <f t="shared" si="2"/>
        <v>98.82</v>
      </c>
      <c r="G37" s="142">
        <f t="shared" si="2"/>
        <v>181.71</v>
      </c>
      <c r="H37" s="142">
        <f t="shared" si="2"/>
        <v>287.55</v>
      </c>
      <c r="I37" s="142">
        <f t="shared" si="2"/>
        <v>350.73</v>
      </c>
      <c r="J37" s="142">
        <f t="shared" si="2"/>
        <v>596.70000000000005</v>
      </c>
      <c r="K37" s="142">
        <f t="shared" si="2"/>
        <v>1392.39</v>
      </c>
      <c r="L37" s="142">
        <f t="shared" si="2"/>
        <v>5261.76</v>
      </c>
      <c r="M37" s="32"/>
      <c r="N37" s="32"/>
      <c r="O37" s="32"/>
    </row>
    <row r="38" spans="1:15" ht="14.4" x14ac:dyDescent="0.3">
      <c r="A38" s="141">
        <v>280000</v>
      </c>
      <c r="B38" s="142">
        <f t="shared" si="2"/>
        <v>34.159999999999997</v>
      </c>
      <c r="C38" s="142">
        <f t="shared" si="2"/>
        <v>40.04</v>
      </c>
      <c r="D38" s="142">
        <f t="shared" si="2"/>
        <v>45.92</v>
      </c>
      <c r="E38" s="142">
        <f t="shared" si="2"/>
        <v>66.92</v>
      </c>
      <c r="F38" s="142">
        <f t="shared" si="2"/>
        <v>102.48</v>
      </c>
      <c r="G38" s="142">
        <f t="shared" si="2"/>
        <v>188.44</v>
      </c>
      <c r="H38" s="142">
        <f t="shared" si="2"/>
        <v>298.2</v>
      </c>
      <c r="I38" s="142">
        <f t="shared" si="2"/>
        <v>363.72</v>
      </c>
      <c r="J38" s="142">
        <f t="shared" si="2"/>
        <v>618.79999999999995</v>
      </c>
      <c r="K38" s="142">
        <f t="shared" si="2"/>
        <v>1443.96</v>
      </c>
      <c r="L38" s="142">
        <f t="shared" si="2"/>
        <v>5456.64</v>
      </c>
      <c r="M38" s="32"/>
      <c r="N38" s="32"/>
      <c r="O38" s="32"/>
    </row>
    <row r="39" spans="1:15" ht="14.4" x14ac:dyDescent="0.3">
      <c r="A39" s="141">
        <v>290000</v>
      </c>
      <c r="B39" s="142">
        <f t="shared" si="2"/>
        <v>35.380000000000003</v>
      </c>
      <c r="C39" s="142">
        <f t="shared" si="2"/>
        <v>41.47</v>
      </c>
      <c r="D39" s="142">
        <f t="shared" si="2"/>
        <v>47.56</v>
      </c>
      <c r="E39" s="142">
        <f t="shared" si="2"/>
        <v>69.31</v>
      </c>
      <c r="F39" s="142">
        <f t="shared" si="2"/>
        <v>106.14</v>
      </c>
      <c r="G39" s="142">
        <f t="shared" si="2"/>
        <v>195.17</v>
      </c>
      <c r="H39" s="142">
        <f t="shared" si="2"/>
        <v>308.85000000000002</v>
      </c>
      <c r="I39" s="142">
        <f t="shared" si="2"/>
        <v>376.71</v>
      </c>
      <c r="J39" s="142">
        <f t="shared" si="2"/>
        <v>640.9</v>
      </c>
      <c r="K39" s="142">
        <f t="shared" si="2"/>
        <v>1495.53</v>
      </c>
      <c r="L39" s="142">
        <f t="shared" si="2"/>
        <v>5651.52</v>
      </c>
      <c r="M39" s="32"/>
      <c r="N39" s="32"/>
      <c r="O39" s="32"/>
    </row>
    <row r="40" spans="1:15" ht="14.4" x14ac:dyDescent="0.3">
      <c r="A40" s="141">
        <v>300000</v>
      </c>
      <c r="B40" s="142">
        <f t="shared" si="2"/>
        <v>36.6</v>
      </c>
      <c r="C40" s="142">
        <f t="shared" si="2"/>
        <v>42.9</v>
      </c>
      <c r="D40" s="142">
        <f t="shared" si="2"/>
        <v>49.2</v>
      </c>
      <c r="E40" s="142">
        <f t="shared" si="2"/>
        <v>71.7</v>
      </c>
      <c r="F40" s="142">
        <f t="shared" si="2"/>
        <v>109.8</v>
      </c>
      <c r="G40" s="142">
        <f t="shared" si="2"/>
        <v>201.9</v>
      </c>
      <c r="H40" s="142">
        <f t="shared" si="2"/>
        <v>319.5</v>
      </c>
      <c r="I40" s="142">
        <f t="shared" si="2"/>
        <v>389.7</v>
      </c>
      <c r="J40" s="142">
        <f t="shared" si="2"/>
        <v>663</v>
      </c>
      <c r="K40" s="142">
        <f t="shared" si="2"/>
        <v>1547.1</v>
      </c>
      <c r="L40" s="142">
        <f t="shared" si="2"/>
        <v>5846.4</v>
      </c>
      <c r="M40" s="32"/>
      <c r="N40" s="32"/>
      <c r="O40" s="32"/>
    </row>
    <row r="41" spans="1:15" ht="14.4" x14ac:dyDescent="0.3">
      <c r="A41" s="32"/>
      <c r="B41" s="32"/>
      <c r="C41" s="32"/>
      <c r="D41" s="32"/>
      <c r="E41" s="32"/>
      <c r="F41" s="32"/>
      <c r="G41" s="32"/>
      <c r="H41" s="32"/>
      <c r="I41" s="32"/>
      <c r="J41" s="32"/>
      <c r="K41" s="32"/>
      <c r="L41" s="32"/>
      <c r="M41" s="32"/>
      <c r="N41" s="32"/>
      <c r="O41" s="32"/>
    </row>
    <row r="42" spans="1:15" ht="14.4" x14ac:dyDescent="0.3">
      <c r="A42" s="144" t="s">
        <v>113</v>
      </c>
      <c r="B42" s="144"/>
      <c r="C42" s="192">
        <v>2.12</v>
      </c>
      <c r="D42" s="144"/>
      <c r="E42" s="144"/>
      <c r="F42" s="144"/>
      <c r="G42" s="144"/>
      <c r="H42" s="144"/>
      <c r="I42" s="144"/>
      <c r="J42" s="144"/>
      <c r="K42" s="144"/>
      <c r="L42" s="144"/>
      <c r="M42" s="32"/>
      <c r="N42" s="32"/>
      <c r="O42" s="32"/>
    </row>
    <row r="43" spans="1:15" ht="14.4" x14ac:dyDescent="0.3">
      <c r="A43" s="193" t="s">
        <v>114</v>
      </c>
      <c r="B43" s="144"/>
      <c r="C43" s="144"/>
      <c r="D43" s="144"/>
      <c r="E43" s="144"/>
      <c r="F43" s="144"/>
      <c r="G43" s="144"/>
      <c r="H43" s="144"/>
      <c r="I43" s="144"/>
      <c r="J43" s="144"/>
      <c r="K43" s="144"/>
      <c r="L43" s="144"/>
      <c r="M43" s="32"/>
      <c r="N43" s="32"/>
      <c r="O43" s="32"/>
    </row>
    <row r="44" spans="1:15" ht="14.4" x14ac:dyDescent="0.3">
      <c r="A44" s="32"/>
      <c r="B44" s="32"/>
      <c r="C44" s="32"/>
      <c r="D44" s="32"/>
      <c r="E44" s="32"/>
      <c r="F44" s="32"/>
      <c r="G44" s="32"/>
      <c r="H44" s="32"/>
      <c r="I44" s="32"/>
      <c r="J44" s="32"/>
      <c r="K44" s="32"/>
      <c r="L44" s="32"/>
      <c r="M44" s="32"/>
      <c r="N44" s="32"/>
      <c r="O44" s="32"/>
    </row>
    <row r="45" spans="1:15" ht="14.4" x14ac:dyDescent="0.3">
      <c r="A45" s="144"/>
      <c r="B45" s="144"/>
      <c r="D45" s="194" t="s">
        <v>115</v>
      </c>
      <c r="F45" s="194" t="s">
        <v>116</v>
      </c>
      <c r="G45" s="195"/>
      <c r="H45" s="194" t="s">
        <v>117</v>
      </c>
      <c r="I45" s="195"/>
      <c r="J45" s="195"/>
      <c r="K45" s="195"/>
      <c r="L45" s="195"/>
      <c r="M45" s="144"/>
      <c r="N45" s="32"/>
      <c r="O45" s="32"/>
    </row>
    <row r="46" spans="1:15" ht="14.4" x14ac:dyDescent="0.3">
      <c r="A46" s="193" t="s">
        <v>118</v>
      </c>
      <c r="B46" s="193"/>
      <c r="D46" s="196">
        <v>10000</v>
      </c>
      <c r="F46" s="196">
        <v>5000</v>
      </c>
      <c r="G46" s="195"/>
      <c r="H46" s="195" t="s">
        <v>119</v>
      </c>
      <c r="I46" s="195"/>
      <c r="J46" s="195"/>
      <c r="K46" s="197">
        <v>1000</v>
      </c>
      <c r="L46" s="195"/>
      <c r="M46" s="144"/>
      <c r="N46" s="32"/>
      <c r="O46" s="32"/>
    </row>
    <row r="47" spans="1:15" ht="14.4" x14ac:dyDescent="0.3">
      <c r="A47" s="193" t="s">
        <v>120</v>
      </c>
      <c r="B47" s="193"/>
      <c r="D47" s="196">
        <v>500000</v>
      </c>
      <c r="F47" s="196">
        <v>25000</v>
      </c>
      <c r="G47" s="195"/>
      <c r="H47" s="195" t="s">
        <v>121</v>
      </c>
      <c r="I47" s="195"/>
      <c r="J47" s="195"/>
      <c r="K47" s="197">
        <v>10000</v>
      </c>
      <c r="L47" s="195"/>
      <c r="M47" s="144"/>
      <c r="N47" s="32"/>
      <c r="O47" s="32"/>
    </row>
    <row r="48" spans="1:15" ht="14.4" x14ac:dyDescent="0.3">
      <c r="A48" s="193" t="s">
        <v>122</v>
      </c>
      <c r="B48" s="193"/>
      <c r="D48" s="196">
        <v>10000</v>
      </c>
      <c r="F48" s="196">
        <v>5000</v>
      </c>
      <c r="G48" s="195"/>
      <c r="H48" s="195"/>
      <c r="I48" s="195"/>
      <c r="J48" s="195"/>
      <c r="K48" s="197"/>
      <c r="L48" s="195"/>
      <c r="M48" s="144"/>
      <c r="N48" s="32"/>
      <c r="O48" s="32"/>
    </row>
    <row r="49" spans="1:15" ht="14.4" x14ac:dyDescent="0.3">
      <c r="A49" s="193" t="s">
        <v>123</v>
      </c>
      <c r="B49" s="193"/>
      <c r="D49" s="196" t="s">
        <v>124</v>
      </c>
      <c r="F49" s="196">
        <v>25000</v>
      </c>
      <c r="G49" s="195"/>
      <c r="H49" s="195"/>
      <c r="I49" s="195"/>
      <c r="J49" s="195"/>
      <c r="K49" s="195"/>
      <c r="L49" s="195"/>
      <c r="M49" s="144"/>
      <c r="N49" s="32"/>
      <c r="O49" s="32"/>
    </row>
    <row r="50" spans="1:15" ht="14.4" x14ac:dyDescent="0.3">
      <c r="A50" s="144"/>
      <c r="B50" s="144"/>
      <c r="C50" s="144"/>
      <c r="D50" s="144"/>
      <c r="E50" s="144"/>
      <c r="F50" s="144"/>
      <c r="G50" s="144"/>
      <c r="H50" s="144"/>
      <c r="I50" s="144"/>
      <c r="J50" s="144"/>
      <c r="K50" s="144"/>
      <c r="L50" s="144"/>
      <c r="M50" s="144"/>
      <c r="N50" s="32"/>
      <c r="O50" s="32"/>
    </row>
    <row r="51" spans="1:15" ht="14.4" x14ac:dyDescent="0.3">
      <c r="A51" s="145" t="s">
        <v>125</v>
      </c>
      <c r="B51" s="144"/>
      <c r="C51" s="144"/>
      <c r="D51" s="144"/>
      <c r="E51" s="144"/>
      <c r="F51" s="144"/>
      <c r="G51" s="144"/>
      <c r="H51" s="144"/>
      <c r="I51" s="144"/>
      <c r="J51" s="144"/>
      <c r="K51" s="144"/>
      <c r="L51" s="144"/>
      <c r="M51" s="144"/>
      <c r="N51" s="32"/>
      <c r="O51" s="32"/>
    </row>
    <row r="52" spans="1:15" ht="14.4" x14ac:dyDescent="0.3">
      <c r="A52" s="145" t="s">
        <v>126</v>
      </c>
      <c r="B52" s="144"/>
      <c r="C52" s="144"/>
      <c r="D52" s="144"/>
      <c r="E52" s="144"/>
      <c r="F52" s="144"/>
      <c r="G52" s="144"/>
      <c r="H52" s="144"/>
      <c r="I52" s="144"/>
      <c r="J52" s="144"/>
      <c r="K52" s="144"/>
      <c r="L52" s="144"/>
      <c r="M52" s="144"/>
      <c r="N52" s="32"/>
      <c r="O52" s="32"/>
    </row>
    <row r="53" spans="1:15" ht="14.4" x14ac:dyDescent="0.3">
      <c r="A53" s="145" t="s">
        <v>127</v>
      </c>
      <c r="B53" s="144"/>
      <c r="C53" s="144"/>
      <c r="D53" s="144"/>
      <c r="E53" s="144"/>
      <c r="F53" s="144"/>
      <c r="G53" s="144"/>
      <c r="H53" s="144"/>
      <c r="I53" s="144"/>
      <c r="J53" s="144"/>
      <c r="K53" s="144"/>
      <c r="L53" s="144"/>
      <c r="M53" s="144"/>
      <c r="N53" s="32"/>
      <c r="O53" s="32"/>
    </row>
    <row r="54" spans="1:15" ht="14.4" x14ac:dyDescent="0.3">
      <c r="B54" s="144"/>
      <c r="C54" s="144"/>
      <c r="D54" s="144"/>
      <c r="E54" s="144"/>
      <c r="F54" s="144"/>
      <c r="G54" s="144"/>
      <c r="H54" s="144"/>
      <c r="I54" s="144"/>
      <c r="J54" s="144"/>
      <c r="K54" s="144"/>
      <c r="L54" s="144"/>
      <c r="M54" s="144"/>
      <c r="N54" s="32"/>
      <c r="O54" s="32"/>
    </row>
    <row r="55" spans="1:15" ht="14.4" x14ac:dyDescent="0.3">
      <c r="A55" s="144" t="s">
        <v>129</v>
      </c>
      <c r="B55" s="144"/>
      <c r="C55" s="144"/>
      <c r="D55" s="144"/>
      <c r="E55" s="144"/>
      <c r="F55" s="144"/>
      <c r="G55" s="144"/>
      <c r="H55" s="144"/>
      <c r="I55" s="144"/>
      <c r="J55" s="144"/>
      <c r="K55" s="144"/>
      <c r="L55" s="144"/>
      <c r="M55" s="144"/>
      <c r="N55" s="32"/>
      <c r="O55" s="32"/>
    </row>
    <row r="56" spans="1:15" ht="14.4" x14ac:dyDescent="0.3">
      <c r="A56" s="144"/>
      <c r="B56" s="144"/>
      <c r="C56" s="144"/>
      <c r="D56" s="144"/>
      <c r="E56" s="144"/>
      <c r="F56" s="144"/>
      <c r="G56" s="144"/>
      <c r="H56" s="144"/>
      <c r="I56" s="144"/>
      <c r="J56" s="144"/>
      <c r="K56" s="144"/>
      <c r="L56" s="144"/>
      <c r="M56" s="144"/>
      <c r="N56" s="32"/>
      <c r="O56" s="32"/>
    </row>
    <row r="57" spans="1:15" ht="14.4" x14ac:dyDescent="0.3">
      <c r="A57" s="25" t="s">
        <v>130</v>
      </c>
      <c r="B57" s="26"/>
      <c r="C57" s="26"/>
      <c r="D57" s="26"/>
      <c r="E57" s="26"/>
      <c r="F57" s="26"/>
      <c r="G57" s="26"/>
      <c r="H57" s="26"/>
      <c r="I57" s="26"/>
      <c r="J57" s="26"/>
      <c r="K57" s="26"/>
      <c r="L57" s="26"/>
      <c r="M57" s="26"/>
      <c r="N57" s="12"/>
      <c r="O57" s="12"/>
    </row>
    <row r="58" spans="1:15" ht="14.4" x14ac:dyDescent="0.3">
      <c r="A58" s="25"/>
      <c r="B58" s="26"/>
      <c r="C58" s="26"/>
      <c r="D58" s="26"/>
      <c r="E58" s="26"/>
      <c r="F58" s="26"/>
      <c r="G58" s="26"/>
      <c r="H58" s="26"/>
      <c r="I58" s="26"/>
      <c r="J58" s="26"/>
      <c r="K58" s="26"/>
      <c r="L58" s="26"/>
      <c r="M58" s="26"/>
      <c r="N58" s="12"/>
      <c r="O58" s="12"/>
    </row>
    <row r="59" spans="1:15" ht="14.4" x14ac:dyDescent="0.3">
      <c r="A59" s="426" t="s">
        <v>99</v>
      </c>
      <c r="B59" s="427"/>
      <c r="C59" s="427"/>
      <c r="D59" s="427"/>
      <c r="E59" s="427"/>
      <c r="F59" s="427"/>
      <c r="G59" s="427"/>
      <c r="H59" s="427"/>
      <c r="I59" s="427"/>
      <c r="J59" s="427"/>
      <c r="K59" s="427"/>
      <c r="L59" s="427"/>
      <c r="M59" s="427"/>
      <c r="N59" s="32"/>
      <c r="O59" s="32"/>
    </row>
    <row r="60" spans="1:15" ht="14.4" x14ac:dyDescent="0.3">
      <c r="A60" s="26"/>
      <c r="B60" s="26"/>
      <c r="C60" s="26"/>
      <c r="D60" s="26"/>
      <c r="E60" s="26"/>
      <c r="F60" s="26"/>
      <c r="G60" s="26"/>
      <c r="H60" s="26"/>
      <c r="I60" s="26"/>
      <c r="J60" s="26"/>
      <c r="K60" s="26"/>
      <c r="L60" s="26"/>
      <c r="M60" s="26"/>
      <c r="N60" s="12"/>
      <c r="O60" s="12"/>
    </row>
    <row r="61" spans="1:15" ht="15" customHeight="1" x14ac:dyDescent="0.3">
      <c r="A61" s="144" t="s">
        <v>128</v>
      </c>
    </row>
    <row r="62" spans="1:15" ht="14.4" x14ac:dyDescent="0.3">
      <c r="A62" s="28"/>
      <c r="B62" s="32"/>
      <c r="C62" s="32"/>
      <c r="D62" s="32"/>
      <c r="E62" s="32"/>
      <c r="F62" s="32"/>
      <c r="G62" s="32"/>
      <c r="H62" s="32"/>
      <c r="I62" s="32"/>
      <c r="J62" s="32"/>
      <c r="K62" s="32"/>
      <c r="L62" s="32"/>
      <c r="M62" s="32"/>
      <c r="N62" s="32"/>
      <c r="O62" s="32"/>
    </row>
  </sheetData>
  <sheetProtection selectLockedCells="1" selectUnlockedCells="1"/>
  <mergeCells count="3">
    <mergeCell ref="A7:L7"/>
    <mergeCell ref="A8:L8"/>
    <mergeCell ref="A59:M59"/>
  </mergeCells>
  <printOptions horizontalCentered="1"/>
  <pageMargins left="0.30000000000000004" right="0.30000000000000004" top="0.4" bottom="0.4" header="0.2" footer="0.2"/>
  <pageSetup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0137-A06B-4B91-9900-9125274CF45F}">
  <sheetPr>
    <pageSetUpPr fitToPage="1"/>
  </sheetPr>
  <dimension ref="B2:J22"/>
  <sheetViews>
    <sheetView showGridLines="0" zoomScaleNormal="100" workbookViewId="0">
      <selection activeCell="E12" sqref="E12"/>
    </sheetView>
  </sheetViews>
  <sheetFormatPr defaultColWidth="10.44140625" defaultRowHeight="14.4" x14ac:dyDescent="0.3"/>
  <cols>
    <col min="1" max="1" width="10.44140625" style="11"/>
    <col min="2" max="10" width="13" style="11" customWidth="1"/>
    <col min="11" max="16384" width="10.44140625" style="11"/>
  </cols>
  <sheetData>
    <row r="2" spans="2:10" x14ac:dyDescent="0.3">
      <c r="B2" s="425" t="s">
        <v>72</v>
      </c>
      <c r="C2" s="425"/>
      <c r="D2" s="425"/>
      <c r="E2" s="425"/>
      <c r="F2" s="425"/>
      <c r="G2" s="425"/>
      <c r="H2" s="425"/>
      <c r="I2" s="425"/>
      <c r="J2" s="425"/>
    </row>
    <row r="3" spans="2:10" x14ac:dyDescent="0.3">
      <c r="B3" s="425" t="s">
        <v>101</v>
      </c>
      <c r="C3" s="425"/>
      <c r="D3" s="425"/>
      <c r="E3" s="425"/>
      <c r="F3" s="425"/>
      <c r="G3" s="425"/>
      <c r="H3" s="425"/>
      <c r="I3" s="425"/>
      <c r="J3" s="425"/>
    </row>
    <row r="4" spans="2:10" ht="14.4" customHeight="1" x14ac:dyDescent="0.3">
      <c r="B4" s="428" t="s">
        <v>131</v>
      </c>
      <c r="C4" s="428"/>
      <c r="D4" s="428"/>
      <c r="E4" s="428"/>
      <c r="F4" s="428"/>
      <c r="G4" s="136"/>
      <c r="H4" s="136"/>
      <c r="I4" s="136"/>
      <c r="J4" s="136"/>
    </row>
    <row r="5" spans="2:10" ht="14.4" customHeight="1" x14ac:dyDescent="0.3">
      <c r="B5" s="77" t="s">
        <v>132</v>
      </c>
      <c r="C5" s="78" t="s">
        <v>26</v>
      </c>
      <c r="D5" s="78" t="s">
        <v>27</v>
      </c>
      <c r="E5" s="78" t="s">
        <v>28</v>
      </c>
      <c r="F5" s="78" t="s">
        <v>29</v>
      </c>
      <c r="G5" s="28"/>
      <c r="H5" s="28"/>
      <c r="I5" s="28"/>
      <c r="J5" s="28"/>
    </row>
    <row r="6" spans="2:10" ht="14.4" customHeight="1" x14ac:dyDescent="0.3">
      <c r="B6" s="75" t="s">
        <v>133</v>
      </c>
      <c r="C6" s="76">
        <v>0.77</v>
      </c>
      <c r="D6" s="76">
        <v>0.9</v>
      </c>
      <c r="E6" s="76">
        <v>0.56999999999999995</v>
      </c>
      <c r="F6" s="76">
        <v>0.75</v>
      </c>
      <c r="G6" s="28"/>
      <c r="H6" s="28"/>
      <c r="I6" s="28"/>
      <c r="J6" s="28"/>
    </row>
    <row r="7" spans="2:10" ht="14.4" customHeight="1" x14ac:dyDescent="0.3">
      <c r="B7" s="75" t="s">
        <v>134</v>
      </c>
      <c r="C7" s="76">
        <v>0.82</v>
      </c>
      <c r="D7" s="76">
        <v>0.95</v>
      </c>
      <c r="E7" s="76">
        <v>0.63</v>
      </c>
      <c r="F7" s="76">
        <v>0.84</v>
      </c>
      <c r="G7" s="28"/>
      <c r="H7" s="28"/>
      <c r="I7" s="28"/>
      <c r="J7" s="28"/>
    </row>
    <row r="8" spans="2:10" ht="14.4" customHeight="1" x14ac:dyDescent="0.3">
      <c r="B8" s="75" t="s">
        <v>103</v>
      </c>
      <c r="C8" s="76">
        <v>0.82</v>
      </c>
      <c r="D8" s="76">
        <v>0.94</v>
      </c>
      <c r="E8" s="76">
        <v>0.61</v>
      </c>
      <c r="F8" s="76">
        <v>0.84</v>
      </c>
      <c r="G8" s="28"/>
      <c r="H8" s="28"/>
      <c r="I8" s="28"/>
      <c r="J8" s="28"/>
    </row>
    <row r="9" spans="2:10" ht="14.4" customHeight="1" x14ac:dyDescent="0.3">
      <c r="B9" s="75" t="s">
        <v>104</v>
      </c>
      <c r="C9" s="76">
        <v>0.69</v>
      </c>
      <c r="D9" s="76">
        <v>0.81</v>
      </c>
      <c r="E9" s="76">
        <v>0.5</v>
      </c>
      <c r="F9" s="76">
        <v>0.72</v>
      </c>
      <c r="G9" s="28"/>
      <c r="H9" s="28"/>
      <c r="I9" s="28"/>
      <c r="J9" s="28"/>
    </row>
    <row r="10" spans="2:10" ht="14.4" customHeight="1" x14ac:dyDescent="0.3">
      <c r="B10" s="75" t="s">
        <v>105</v>
      </c>
      <c r="C10" s="76">
        <v>0.65</v>
      </c>
      <c r="D10" s="76">
        <v>0.79</v>
      </c>
      <c r="E10" s="76">
        <v>0.48</v>
      </c>
      <c r="F10" s="76">
        <v>0.71</v>
      </c>
      <c r="G10" s="28"/>
      <c r="H10" s="28"/>
      <c r="I10" s="28"/>
      <c r="J10" s="28"/>
    </row>
    <row r="11" spans="2:10" ht="14.4" customHeight="1" x14ac:dyDescent="0.3">
      <c r="B11" s="75" t="s">
        <v>106</v>
      </c>
      <c r="C11" s="76">
        <v>0.72</v>
      </c>
      <c r="D11" s="76">
        <v>0.88</v>
      </c>
      <c r="E11" s="76">
        <v>0.53</v>
      </c>
      <c r="F11" s="76">
        <v>0.78</v>
      </c>
      <c r="G11" s="28"/>
      <c r="H11" s="28"/>
      <c r="I11" s="28"/>
      <c r="J11" s="28"/>
    </row>
    <row r="12" spans="2:10" ht="14.4" customHeight="1" x14ac:dyDescent="0.3">
      <c r="B12" s="75" t="s">
        <v>107</v>
      </c>
      <c r="C12" s="76">
        <v>0.87</v>
      </c>
      <c r="D12" s="76">
        <v>1.05</v>
      </c>
      <c r="E12" s="76">
        <v>0.63</v>
      </c>
      <c r="F12" s="76">
        <v>0.94</v>
      </c>
      <c r="G12" s="28"/>
      <c r="H12" s="28"/>
      <c r="I12" s="28"/>
      <c r="J12" s="28"/>
    </row>
    <row r="13" spans="2:10" ht="14.4" customHeight="1" x14ac:dyDescent="0.3">
      <c r="B13" s="75" t="s">
        <v>108</v>
      </c>
      <c r="C13" s="76">
        <v>1.1499999999999999</v>
      </c>
      <c r="D13" s="76">
        <v>1.4</v>
      </c>
      <c r="E13" s="76">
        <v>0.84</v>
      </c>
      <c r="F13" s="76">
        <v>1.25</v>
      </c>
      <c r="G13" s="28"/>
      <c r="H13" s="28"/>
      <c r="I13" s="28"/>
      <c r="J13" s="28"/>
    </row>
    <row r="14" spans="2:10" ht="14.4" customHeight="1" x14ac:dyDescent="0.3">
      <c r="B14" s="75" t="s">
        <v>109</v>
      </c>
      <c r="C14" s="76">
        <v>1.32</v>
      </c>
      <c r="D14" s="76">
        <v>1.61</v>
      </c>
      <c r="E14" s="76">
        <v>0.96</v>
      </c>
      <c r="F14" s="76">
        <v>1.45</v>
      </c>
      <c r="G14" s="28"/>
      <c r="H14" s="28"/>
      <c r="I14" s="28"/>
      <c r="J14" s="28"/>
    </row>
    <row r="15" spans="2:10" ht="14.4" customHeight="1" x14ac:dyDescent="0.3">
      <c r="B15" s="75" t="s">
        <v>110</v>
      </c>
      <c r="C15" s="76">
        <v>1.41</v>
      </c>
      <c r="D15" s="76">
        <v>1.72</v>
      </c>
      <c r="E15" s="76">
        <v>1.03</v>
      </c>
      <c r="F15" s="76">
        <v>1.55</v>
      </c>
      <c r="G15" s="28"/>
      <c r="H15" s="28"/>
      <c r="I15" s="28"/>
      <c r="J15" s="28"/>
    </row>
    <row r="16" spans="2:10" ht="14.4" customHeight="1" x14ac:dyDescent="0.3">
      <c r="B16" s="75" t="s">
        <v>135</v>
      </c>
      <c r="C16" s="76">
        <v>1.53</v>
      </c>
      <c r="D16" s="76">
        <v>1.86</v>
      </c>
      <c r="E16" s="76">
        <v>1.1200000000000001</v>
      </c>
      <c r="F16" s="76">
        <v>1.67</v>
      </c>
      <c r="G16" s="28"/>
      <c r="H16" s="28"/>
      <c r="I16" s="28"/>
      <c r="J16" s="28"/>
    </row>
    <row r="17" spans="2:10" x14ac:dyDescent="0.3">
      <c r="B17" s="37"/>
      <c r="C17" s="37"/>
      <c r="D17" s="37"/>
      <c r="E17" s="37"/>
      <c r="F17" s="37"/>
      <c r="G17" s="28"/>
      <c r="H17" s="28"/>
      <c r="I17" s="28"/>
      <c r="J17" s="28"/>
    </row>
    <row r="18" spans="2:10" x14ac:dyDescent="0.3">
      <c r="B18" s="37"/>
      <c r="C18" s="37"/>
      <c r="D18" s="37"/>
      <c r="E18" s="37"/>
      <c r="F18" s="37"/>
      <c r="G18" s="37"/>
      <c r="H18" s="37"/>
      <c r="I18" s="37"/>
      <c r="J18" s="37"/>
    </row>
    <row r="19" spans="2:10" x14ac:dyDescent="0.3">
      <c r="B19" s="37" t="s">
        <v>136</v>
      </c>
      <c r="C19" s="37"/>
      <c r="D19" s="37"/>
      <c r="E19" s="37"/>
      <c r="F19" s="37"/>
      <c r="G19" s="37"/>
      <c r="H19" s="37"/>
      <c r="I19" s="37"/>
      <c r="J19" s="37"/>
    </row>
    <row r="20" spans="2:10" x14ac:dyDescent="0.3">
      <c r="B20" s="37" t="s">
        <v>137</v>
      </c>
      <c r="C20" s="37"/>
      <c r="D20" s="37"/>
      <c r="E20" s="37"/>
      <c r="F20" s="37"/>
      <c r="G20" s="37"/>
      <c r="H20" s="37"/>
      <c r="I20" s="37"/>
      <c r="J20" s="37"/>
    </row>
    <row r="22" spans="2:10" ht="14.4" customHeight="1" x14ac:dyDescent="0.3"/>
  </sheetData>
  <mergeCells count="3">
    <mergeCell ref="B2:J2"/>
    <mergeCell ref="B3:J3"/>
    <mergeCell ref="B4:F4"/>
  </mergeCells>
  <printOptions horizontalCentered="1"/>
  <pageMargins left="0.30000000000000004" right="0.30000000000000004" top="0.4" bottom="0.4" header="0.2" footer="0.2"/>
  <pageSetup orientation="landscape"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18DB2-4C0A-40E2-ACF6-FE9333EB46F9}">
  <sheetPr>
    <pageSetUpPr fitToPage="1"/>
  </sheetPr>
  <dimension ref="B2:J22"/>
  <sheetViews>
    <sheetView showGridLines="0" zoomScaleNormal="100" workbookViewId="0">
      <selection activeCell="H17" sqref="H17"/>
    </sheetView>
  </sheetViews>
  <sheetFormatPr defaultColWidth="11.5546875" defaultRowHeight="14.4" x14ac:dyDescent="0.3"/>
  <cols>
    <col min="1" max="1" width="11.5546875" style="11"/>
    <col min="2" max="10" width="13" style="11" customWidth="1"/>
    <col min="11" max="16384" width="11.5546875" style="11"/>
  </cols>
  <sheetData>
    <row r="2" spans="2:10" x14ac:dyDescent="0.3">
      <c r="B2" s="425" t="s">
        <v>73</v>
      </c>
      <c r="C2" s="425"/>
      <c r="D2" s="425"/>
      <c r="E2" s="425"/>
      <c r="F2" s="425"/>
      <c r="G2" s="425"/>
      <c r="H2" s="425"/>
      <c r="I2" s="425"/>
      <c r="J2" s="425"/>
    </row>
    <row r="3" spans="2:10" x14ac:dyDescent="0.3">
      <c r="B3" s="425" t="s">
        <v>101</v>
      </c>
      <c r="C3" s="425"/>
      <c r="D3" s="425"/>
      <c r="E3" s="425"/>
      <c r="F3" s="425"/>
      <c r="G3" s="425"/>
      <c r="H3" s="425"/>
      <c r="I3" s="425"/>
      <c r="J3" s="425"/>
    </row>
    <row r="4" spans="2:10" x14ac:dyDescent="0.3">
      <c r="B4" s="429" t="s">
        <v>138</v>
      </c>
      <c r="C4" s="430"/>
      <c r="D4" s="430"/>
      <c r="E4" s="430"/>
      <c r="F4" s="431"/>
      <c r="G4" s="136"/>
      <c r="H4" s="136"/>
      <c r="I4" s="136"/>
      <c r="J4" s="136"/>
    </row>
    <row r="5" spans="2:10" ht="14.4" customHeight="1" x14ac:dyDescent="0.3">
      <c r="B5" s="75" t="s">
        <v>132</v>
      </c>
      <c r="C5" s="76" t="s">
        <v>139</v>
      </c>
      <c r="D5" s="76" t="s">
        <v>140</v>
      </c>
      <c r="E5" s="76" t="s">
        <v>141</v>
      </c>
      <c r="F5" s="76" t="s">
        <v>142</v>
      </c>
      <c r="G5" s="28"/>
      <c r="H5" s="28"/>
      <c r="I5" s="28"/>
      <c r="J5" s="28"/>
    </row>
    <row r="6" spans="2:10" x14ac:dyDescent="0.3">
      <c r="B6" s="75" t="s">
        <v>133</v>
      </c>
      <c r="C6" s="76">
        <v>0.13</v>
      </c>
      <c r="D6" s="76">
        <v>0.23</v>
      </c>
      <c r="E6" s="76">
        <v>0.08</v>
      </c>
      <c r="F6" s="76">
        <v>0.19</v>
      </c>
      <c r="G6" s="28"/>
      <c r="H6" s="28"/>
      <c r="I6" s="28"/>
      <c r="J6" s="28"/>
    </row>
    <row r="7" spans="2:10" x14ac:dyDescent="0.3">
      <c r="B7" s="75" t="s">
        <v>134</v>
      </c>
      <c r="C7" s="76">
        <v>0.18</v>
      </c>
      <c r="D7" s="76">
        <v>0.34</v>
      </c>
      <c r="E7" s="76">
        <v>0.12</v>
      </c>
      <c r="F7" s="76">
        <v>0.25</v>
      </c>
      <c r="G7" s="28"/>
      <c r="H7" s="28"/>
      <c r="I7" s="28"/>
      <c r="J7" s="28"/>
    </row>
    <row r="8" spans="2:10" x14ac:dyDescent="0.3">
      <c r="B8" s="75" t="s">
        <v>103</v>
      </c>
      <c r="C8" s="76">
        <v>0.28999999999999998</v>
      </c>
      <c r="D8" s="76">
        <v>0.56999999999999995</v>
      </c>
      <c r="E8" s="76">
        <v>0.21</v>
      </c>
      <c r="F8" s="76">
        <v>0.44</v>
      </c>
      <c r="G8" s="28"/>
      <c r="H8" s="28"/>
      <c r="I8" s="28"/>
      <c r="J8" s="28"/>
    </row>
    <row r="9" spans="2:10" x14ac:dyDescent="0.3">
      <c r="B9" s="75" t="s">
        <v>104</v>
      </c>
      <c r="C9" s="76">
        <v>0.39</v>
      </c>
      <c r="D9" s="76">
        <v>0.79</v>
      </c>
      <c r="E9" s="76">
        <v>0.28000000000000003</v>
      </c>
      <c r="F9" s="76">
        <v>0.61</v>
      </c>
      <c r="G9" s="28"/>
      <c r="H9" s="28"/>
      <c r="I9" s="28"/>
      <c r="J9" s="28"/>
    </row>
    <row r="10" spans="2:10" x14ac:dyDescent="0.3">
      <c r="B10" s="75" t="s">
        <v>105</v>
      </c>
      <c r="C10" s="76">
        <v>0.57999999999999996</v>
      </c>
      <c r="D10" s="76">
        <v>1.18</v>
      </c>
      <c r="E10" s="76">
        <v>0.44</v>
      </c>
      <c r="F10" s="76">
        <v>0.93</v>
      </c>
      <c r="G10" s="28"/>
      <c r="H10" s="28"/>
      <c r="I10" s="28"/>
      <c r="J10" s="28"/>
    </row>
    <row r="11" spans="2:10" x14ac:dyDescent="0.3">
      <c r="B11" s="75" t="s">
        <v>106</v>
      </c>
      <c r="C11" s="76">
        <v>0.87</v>
      </c>
      <c r="D11" s="76">
        <v>1.73</v>
      </c>
      <c r="E11" s="76">
        <v>0.67</v>
      </c>
      <c r="F11" s="76">
        <v>1.4</v>
      </c>
      <c r="G11" s="28"/>
      <c r="H11" s="28"/>
      <c r="I11" s="28"/>
      <c r="J11" s="28"/>
    </row>
    <row r="12" spans="2:10" x14ac:dyDescent="0.3">
      <c r="B12" s="75" t="s">
        <v>107</v>
      </c>
      <c r="C12" s="76">
        <v>1.24</v>
      </c>
      <c r="D12" s="76">
        <v>2.16</v>
      </c>
      <c r="E12" s="76">
        <v>0.96</v>
      </c>
      <c r="F12" s="76">
        <v>1.66</v>
      </c>
      <c r="G12" s="28"/>
      <c r="H12" s="28"/>
      <c r="I12" s="28"/>
      <c r="J12" s="28"/>
    </row>
    <row r="13" spans="2:10" x14ac:dyDescent="0.3">
      <c r="B13" s="75" t="s">
        <v>108</v>
      </c>
      <c r="C13" s="76">
        <v>1.68</v>
      </c>
      <c r="D13" s="76">
        <v>2.2999999999999998</v>
      </c>
      <c r="E13" s="76">
        <v>1.28</v>
      </c>
      <c r="F13" s="76">
        <v>1.7</v>
      </c>
      <c r="G13" s="28"/>
      <c r="H13" s="28"/>
      <c r="I13" s="28"/>
      <c r="J13" s="28"/>
    </row>
    <row r="14" spans="2:10" x14ac:dyDescent="0.3">
      <c r="B14" s="75" t="s">
        <v>109</v>
      </c>
      <c r="C14" s="76">
        <v>1.89</v>
      </c>
      <c r="D14" s="76">
        <v>2.1800000000000002</v>
      </c>
      <c r="E14" s="76">
        <v>1.42</v>
      </c>
      <c r="F14" s="76">
        <v>1.63</v>
      </c>
      <c r="G14" s="28"/>
      <c r="H14" s="28"/>
      <c r="I14" s="28"/>
      <c r="J14" s="28"/>
    </row>
    <row r="15" spans="2:10" x14ac:dyDescent="0.3">
      <c r="B15" s="75" t="s">
        <v>110</v>
      </c>
      <c r="C15" s="76">
        <v>1.05</v>
      </c>
      <c r="D15" s="76">
        <v>1.2</v>
      </c>
      <c r="E15" s="76">
        <v>0.79</v>
      </c>
      <c r="F15" s="76">
        <v>0.89</v>
      </c>
      <c r="G15" s="28"/>
      <c r="H15" s="28"/>
      <c r="I15" s="28"/>
      <c r="J15" s="28"/>
    </row>
    <row r="16" spans="2:10" x14ac:dyDescent="0.3">
      <c r="B16" s="75" t="s">
        <v>135</v>
      </c>
      <c r="C16" s="76">
        <v>0.78</v>
      </c>
      <c r="D16" s="76">
        <v>0.88</v>
      </c>
      <c r="E16" s="76">
        <v>0.57999999999999996</v>
      </c>
      <c r="F16" s="76">
        <v>0.68</v>
      </c>
      <c r="G16" s="28"/>
      <c r="H16" s="28"/>
      <c r="I16" s="28"/>
      <c r="J16" s="28"/>
    </row>
    <row r="17" spans="2:10" x14ac:dyDescent="0.3">
      <c r="B17" s="37"/>
      <c r="C17" s="37"/>
      <c r="D17" s="37"/>
      <c r="E17" s="37"/>
      <c r="F17" s="37"/>
      <c r="G17" s="28"/>
      <c r="H17" s="28"/>
      <c r="I17" s="28"/>
      <c r="J17" s="28"/>
    </row>
    <row r="18" spans="2:10" x14ac:dyDescent="0.3">
      <c r="B18" s="37" t="s">
        <v>136</v>
      </c>
      <c r="C18" s="37"/>
      <c r="D18" s="37"/>
      <c r="E18" s="37"/>
      <c r="F18" s="37"/>
      <c r="G18" s="37"/>
      <c r="H18" s="37"/>
      <c r="I18" s="37"/>
      <c r="J18" s="37"/>
    </row>
    <row r="19" spans="2:10" x14ac:dyDescent="0.3">
      <c r="B19" s="37" t="s">
        <v>137</v>
      </c>
      <c r="C19" s="37"/>
      <c r="D19" s="37"/>
      <c r="E19" s="37"/>
      <c r="F19" s="37"/>
      <c r="G19" s="37"/>
      <c r="H19" s="37"/>
      <c r="I19" s="37"/>
      <c r="J19" s="37"/>
    </row>
    <row r="22" spans="2:10" ht="14.4" customHeight="1" x14ac:dyDescent="0.3"/>
  </sheetData>
  <mergeCells count="3">
    <mergeCell ref="B2:J2"/>
    <mergeCell ref="B3:J3"/>
    <mergeCell ref="B4:F4"/>
  </mergeCells>
  <printOptions horizontalCentered="1"/>
  <pageMargins left="0.30000000000000004" right="0.30000000000000004" top="0.4" bottom="0.4" header="0.2" footer="0.2"/>
  <pageSetup orientation="landscape"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H104"/>
  <sheetViews>
    <sheetView zoomScaleNormal="100" workbookViewId="0">
      <selection activeCell="K8" sqref="K8"/>
    </sheetView>
  </sheetViews>
  <sheetFormatPr defaultColWidth="11.44140625" defaultRowHeight="14.4" x14ac:dyDescent="0.3"/>
  <cols>
    <col min="1" max="1" width="8.33203125" style="8" customWidth="1"/>
    <col min="2" max="26" width="8.33203125" customWidth="1"/>
    <col min="27" max="27" width="9.33203125" bestFit="1" customWidth="1"/>
    <col min="28" max="28" width="14.6640625" bestFit="1" customWidth="1"/>
    <col min="29" max="29" width="19.5546875" bestFit="1" customWidth="1"/>
    <col min="30" max="30" width="17.5546875" bestFit="1" customWidth="1"/>
    <col min="31" max="31" width="14.5546875" bestFit="1" customWidth="1"/>
  </cols>
  <sheetData>
    <row r="1" spans="1:34" ht="115.2" x14ac:dyDescent="0.3">
      <c r="A1" s="146"/>
      <c r="B1" s="28"/>
      <c r="C1" s="28"/>
      <c r="D1" s="28"/>
      <c r="E1" s="28"/>
      <c r="F1" s="28"/>
      <c r="G1" s="28"/>
      <c r="H1" s="28"/>
      <c r="I1" s="28"/>
      <c r="J1" s="28"/>
      <c r="K1" s="28"/>
      <c r="L1" s="28"/>
      <c r="M1" s="28"/>
      <c r="N1" s="28"/>
      <c r="O1" s="28"/>
      <c r="P1" s="28"/>
      <c r="Q1" s="28"/>
      <c r="R1" s="28"/>
      <c r="S1" s="147" t="s">
        <v>143</v>
      </c>
      <c r="T1" s="28"/>
      <c r="U1" s="28"/>
      <c r="V1" s="28" t="s">
        <v>144</v>
      </c>
      <c r="W1" s="28" t="s">
        <v>145</v>
      </c>
      <c r="X1" s="28"/>
      <c r="Y1" s="28"/>
      <c r="Z1" s="28"/>
      <c r="AA1" s="28"/>
      <c r="AB1" s="28"/>
      <c r="AC1" s="28"/>
      <c r="AD1" s="28"/>
      <c r="AE1" s="28"/>
    </row>
    <row r="2" spans="1:34" s="9" customFormat="1" ht="57.6" x14ac:dyDescent="0.3">
      <c r="A2" s="148" t="s">
        <v>41</v>
      </c>
      <c r="B2" s="149" t="s">
        <v>42</v>
      </c>
      <c r="C2" s="149" t="s">
        <v>146</v>
      </c>
      <c r="D2" s="150" t="s">
        <v>147</v>
      </c>
      <c r="E2" s="150" t="s">
        <v>148</v>
      </c>
      <c r="F2" s="150" t="s">
        <v>53</v>
      </c>
      <c r="G2" s="147" t="s">
        <v>149</v>
      </c>
      <c r="H2" s="147" t="s">
        <v>150</v>
      </c>
      <c r="I2" s="147" t="s">
        <v>151</v>
      </c>
      <c r="J2" s="151" t="s">
        <v>152</v>
      </c>
      <c r="K2" s="151" t="s">
        <v>153</v>
      </c>
      <c r="L2" s="151" t="s">
        <v>154</v>
      </c>
      <c r="M2" s="151" t="s">
        <v>153</v>
      </c>
      <c r="N2" s="151" t="s">
        <v>154</v>
      </c>
      <c r="O2" s="150" t="s">
        <v>155</v>
      </c>
      <c r="P2" s="150" t="s">
        <v>156</v>
      </c>
      <c r="Q2" s="150" t="s">
        <v>157</v>
      </c>
      <c r="R2" s="147" t="s">
        <v>158</v>
      </c>
      <c r="S2" s="147" t="s">
        <v>159</v>
      </c>
      <c r="T2" s="147" t="s">
        <v>160</v>
      </c>
      <c r="U2" s="147" t="s">
        <v>161</v>
      </c>
      <c r="V2" s="147" t="s">
        <v>162</v>
      </c>
      <c r="W2" s="147" t="s">
        <v>163</v>
      </c>
      <c r="X2" s="147" t="s">
        <v>82</v>
      </c>
      <c r="Y2" s="147" t="s">
        <v>164</v>
      </c>
      <c r="Z2" s="151" t="s">
        <v>165</v>
      </c>
      <c r="AA2" s="151" t="s">
        <v>153</v>
      </c>
      <c r="AB2" s="151" t="s">
        <v>154</v>
      </c>
      <c r="AC2" s="150" t="s">
        <v>166</v>
      </c>
      <c r="AD2" s="150" t="s">
        <v>156</v>
      </c>
      <c r="AE2" s="150" t="s">
        <v>157</v>
      </c>
      <c r="AG2"/>
      <c r="AH2"/>
    </row>
    <row r="3" spans="1:34" x14ac:dyDescent="0.3">
      <c r="A3" s="146" t="str">
        <f>IF('Basic Elections'!$C$56="","",'Basic Elections'!E56)</f>
        <v/>
      </c>
      <c r="B3" s="28" t="str">
        <f>IF('Basic Elections'!$C$56="","",'Basic Elections'!F56)</f>
        <v/>
      </c>
      <c r="C3" s="28" t="str">
        <f>IF('Basic Elections'!$C$56="","",'Basic Elections'!G56)</f>
        <v/>
      </c>
      <c r="D3" s="28" t="str">
        <f ca="1">IF('Basic Elections'!$C$56="","",IF(B3&gt;0,B3,IF(A3&gt;0,DATEDIF(A3,TODAY(),"Y"),0)))</f>
        <v/>
      </c>
      <c r="E3" s="28" t="str">
        <f>IF('Basic Elections'!$C$56="","",IF(OR(A3&lt;&gt;0,B3&lt;&gt;0),1,0))</f>
        <v/>
      </c>
      <c r="F3" s="28" t="str">
        <f>IF('Basic Elections'!$C$56="","",IF(E3=1,1,0))</f>
        <v/>
      </c>
      <c r="G3" s="28" t="str">
        <f>IF('Basic Elections'!$C$56="","",'Basic Elections'!$C$18)</f>
        <v/>
      </c>
      <c r="H3" s="152" t="str">
        <f>IF('Basic Elections'!$C$56="","",IF(ROUNDUP(C3,-3)&gt;100000,100000,ROUNDUP(C3,-3)))</f>
        <v/>
      </c>
      <c r="I3" s="28" t="str">
        <f>IF('Basic Elections'!$C$56="","",'Basic Elections'!$C$29)</f>
        <v/>
      </c>
      <c r="J3" s="28" t="str">
        <f>IF('Basic Elections'!$C$56="","",'Basic Elections'!$C$34)</f>
        <v/>
      </c>
      <c r="K3" s="153" t="str">
        <f>IF('Basic Elections'!$C$56="","",IF(OR(J3="A",J3="B",J3="C",J3="D"),(IF((C3/52)*0.6667&gt;1000,1000,(C3/52)*0.6667)),0))</f>
        <v/>
      </c>
      <c r="L3" s="153" t="str">
        <f>IF('Basic Elections'!$C$56="","",(IF(AND(J3&lt;&gt;"None",E3&lt;&gt;0),VLOOKUP(J3,STD_Rates_lookup,2,FALSE),0))*(K3/10))</f>
        <v/>
      </c>
      <c r="M3" s="153" t="str">
        <f>IF('Basic Elections'!$C$56="","",IF(OR(J3="E",J3="F",J3="G",J3="H"),IF((C3/52)*0.6&gt;1000,1000,(C3/52)*0.6),0))</f>
        <v/>
      </c>
      <c r="N3" s="153" t="str">
        <f>IF('Basic Elections'!$C$56="","",(IF(AND(J3&lt;&gt;"None",E3&lt;&gt;0),VLOOKUP(J3,STD_Rates_lookup,2,FALSE),0))*(M3/10))</f>
        <v/>
      </c>
      <c r="O3" s="28" t="str">
        <f>IF('Basic Elections'!$C$56="","",'Basic Elections'!$C$45)</f>
        <v/>
      </c>
      <c r="P3" s="153" t="str">
        <f>IF('Basic Elections'!$C$56="","",IF(C3/12&gt;10000,10000,C3/12))</f>
        <v/>
      </c>
      <c r="Q3" s="153" t="str">
        <f>IF('Basic Elections'!$C$56="","",(IF(AND(O3&lt;&gt;"None",E3&lt;&gt;0),VLOOKUP(O3,LTD_Rates_lookup,2,FALSE),0))*(P3/100))</f>
        <v/>
      </c>
      <c r="R3" s="28" t="str">
        <f>IF('Basic Elections'!$C$56="","",IF(D3=0,0,VLOOKUP(D3,life_age_reduction,4,FALSE)))</f>
        <v/>
      </c>
      <c r="S3" s="28" t="str">
        <f>IF('Basic Elections'!$C$56="","",IF(G3="A",H3,0))</f>
        <v/>
      </c>
      <c r="T3" s="28" t="str">
        <f>IF('Basic Elections'!$C$56="","",IF(OR(G3="B",G3="C",G3="D",G3="E",G3="F"),VLOOKUP(G3,summary_benefit_lookup,2,FALSE),0))</f>
        <v/>
      </c>
      <c r="U3" s="28" t="str">
        <f>IF('Basic Elections'!$C$56="","",T3+S3)</f>
        <v/>
      </c>
      <c r="V3" s="28" t="str">
        <f>IF(F3="","",IF(E3&gt;0,IF(AND(G3="A",R3&gt;0),MIN(C3,100000)*(1-R3),U3*(1-R3)),0))</f>
        <v/>
      </c>
      <c r="W3" s="154" t="str">
        <f>IF('Basic Elections'!$C$56="","",IF(E3&gt;0,(V3*'summary lookup and rates'!$C$5)/1000,0))</f>
        <v/>
      </c>
      <c r="X3" s="154" t="str">
        <f>IF('Basic Elections'!$C$56="","",(V3*'summary lookup and rates'!$C$6)/1000)</f>
        <v/>
      </c>
      <c r="Y3" s="28" t="str">
        <f>IF('Basic Elections'!$C$56="","",IF(AND(E3&gt;0,'Basic Elections'!$C$29="Yes"),'summary lookup and rates'!$C$7,0))</f>
        <v/>
      </c>
      <c r="Z3" s="28" t="str">
        <f>IF('Basic Elections'!$C$56="","",IF(E3=0,"None",'Voluntary Elections'!$C$14))</f>
        <v/>
      </c>
      <c r="AA3" s="153" t="str">
        <f>IF('Basic Elections'!$C$56="","",IF((C3/52)*0.6&gt;1000,1000,(C3/52)*0.6))</f>
        <v/>
      </c>
      <c r="AB3" s="154" t="str">
        <f>IF('Basic Elections'!$C$56="","",IF(OR(E3=0,Z3="None"),0,INDEX('census age lookup Vol STD'!$B$4:$E$103,MATCH(D3,'census age lookup Vol STD'!$A$4:$A$103,0),MATCH(Z3,'census age lookup Vol STD'!$B$3:$E$3,0))*(AA3/10)))</f>
        <v/>
      </c>
      <c r="AC3" s="28" t="str">
        <f>IF('Basic Elections'!$C$56="","",IF(E3=0,"None",'Voluntary Elections'!$C$20))</f>
        <v/>
      </c>
      <c r="AD3" s="153" t="str">
        <f>IF('Basic Elections'!$C$56="","",IF(C3/12&gt;10000,10000,C3/12))</f>
        <v/>
      </c>
      <c r="AE3" s="154" t="str">
        <f>IF('Basic Elections'!$C$56="","",IF(OR(E3=0,AC3="None"),0,INDEX('census age lookup Vol LTD'!$B$4:$E$103,MATCH(D3,'census age lookup Vol LTD'!$A$4:$A$103,0),MATCH(AC3,'census age lookup Vol LTD'!$B$3:$E$3,0))*(AD3/100)))</f>
        <v/>
      </c>
    </row>
    <row r="4" spans="1:34" x14ac:dyDescent="0.3">
      <c r="A4" s="146" t="str">
        <f>IF('Basic Elections'!$C$57="","",'Basic Elections'!E57)</f>
        <v/>
      </c>
      <c r="B4" s="28" t="str">
        <f>IF('Basic Elections'!$C$57="","",'Basic Elections'!F57)</f>
        <v/>
      </c>
      <c r="C4" s="28" t="str">
        <f>IF('Basic Elections'!$C$57="","",'Basic Elections'!G57)</f>
        <v/>
      </c>
      <c r="D4" s="28" t="str">
        <f ca="1">IF('Basic Elections'!$C$57="","",IF(B4&gt;0,B4,IF(A4&gt;0,DATEDIF(A4,TODAY(),"Y"),0)))</f>
        <v/>
      </c>
      <c r="E4" s="28" t="str">
        <f>IF('Basic Elections'!$C$57="","",IF(OR(A4&lt;&gt;0,B4&lt;&gt;0),1,0))</f>
        <v/>
      </c>
      <c r="F4" s="28" t="str">
        <f>IF('Basic Elections'!$C$57="","",IF(E4=1,F3+1,0))</f>
        <v/>
      </c>
      <c r="G4" s="28" t="str">
        <f>IF('Basic Elections'!$C$57="","",'Basic Elections'!$C$18)</f>
        <v/>
      </c>
      <c r="H4" s="152" t="str">
        <f>IF('Basic Elections'!$C$57="","",IF(ROUNDUP(C4,-3)&gt;100000,100000,ROUNDUP(C4,-3)))</f>
        <v/>
      </c>
      <c r="I4" s="28" t="str">
        <f>IF('Basic Elections'!$C$57="","",'Basic Elections'!$C$29)</f>
        <v/>
      </c>
      <c r="J4" s="28" t="str">
        <f>IF('Basic Elections'!$C$57="","",'Basic Elections'!$C$34)</f>
        <v/>
      </c>
      <c r="K4" s="153" t="str">
        <f>IF('Basic Elections'!$C$57="","",IF(OR(J4="A",J4="B",J4="C",J4="D"),(IF((C4/52)*0.6667&gt;1000,1000,(C4/52)*0.6667)),0))</f>
        <v/>
      </c>
      <c r="L4" s="153" t="str">
        <f>IF('Basic Elections'!$C$57="","",(IF(AND(J4&lt;&gt;"None",E4&lt;&gt;0),VLOOKUP(J4,STD_Rates_lookup,2,FALSE),0))*(K4/10))</f>
        <v/>
      </c>
      <c r="M4" s="153" t="str">
        <f>IF('Basic Elections'!$C$57="","",IF(OR(J4="E",J4="F",J4="G",J4="H"),IF((C4/52)*0.6&gt;1000,1000,(C4/52)*0.6),0))</f>
        <v/>
      </c>
      <c r="N4" s="153" t="str">
        <f>IF('Basic Elections'!$C$57="","",(IF(AND(J4&lt;&gt;"None",E4&lt;&gt;0),VLOOKUP(J4,STD_Rates_lookup,2,FALSE),0))*(M4/10))</f>
        <v/>
      </c>
      <c r="O4" s="28" t="str">
        <f>IF('Basic Elections'!$C$57="","",'Basic Elections'!$C$45)</f>
        <v/>
      </c>
      <c r="P4" s="153" t="str">
        <f>IF('Basic Elections'!$C$57="","",IF(C4/12&gt;10000,10000,C4/12))</f>
        <v/>
      </c>
      <c r="Q4" s="153" t="str">
        <f>IF('Basic Elections'!$C$57="","",(IF(AND(O4&lt;&gt;"None",E4&lt;&gt;0),VLOOKUP(O4,LTD_Rates_lookup,2,FALSE),0))*(P4/100))</f>
        <v/>
      </c>
      <c r="R4" s="28" t="str">
        <f>IF('Basic Elections'!$C$57="","",IF(D4=0,0,VLOOKUP(D4,life_age_reduction,4,FALSE)))</f>
        <v/>
      </c>
      <c r="S4" s="28" t="str">
        <f>IF('Basic Elections'!$C$57="","",IF(G4="A",H4,0))</f>
        <v/>
      </c>
      <c r="T4" s="28" t="str">
        <f>IF('Basic Elections'!$C$57="","",IF(OR(G4="B",G4="C",G4="D",G4="E",G4="F"),VLOOKUP(G4,summary_benefit_lookup,2,FALSE),0))</f>
        <v/>
      </c>
      <c r="U4" s="28" t="str">
        <f>IF('Basic Elections'!$C$57="","",T4+S4)</f>
        <v/>
      </c>
      <c r="V4" s="28" t="str">
        <f t="shared" ref="V4:V67" si="0">IF(F4="","",IF(E4&gt;0,IF(AND(G4="A",R4&gt;0),MIN(C4,100000)*(1-R4),U4*(1-R4)),0))</f>
        <v/>
      </c>
      <c r="W4" s="154" t="str">
        <f>IF('Basic Elections'!$C$57="","",IF(E4&gt;0,(V4*'summary lookup and rates'!$C$5)/1000,0))</f>
        <v/>
      </c>
      <c r="X4" s="154" t="str">
        <f>IF('Basic Elections'!$C$57="","",(V4*'summary lookup and rates'!$C$6)/1000)</f>
        <v/>
      </c>
      <c r="Y4" s="28" t="str">
        <f>IF('Basic Elections'!$C$57="","",IF(AND(E4&gt;0,'Basic Elections'!$C$29="Yes"),'summary lookup and rates'!$C$7,0))</f>
        <v/>
      </c>
      <c r="Z4" s="28" t="str">
        <f>IF('Basic Elections'!$C$57="","",IF(E4=0,"None",'Voluntary Elections'!$C$14))</f>
        <v/>
      </c>
      <c r="AA4" s="153" t="str">
        <f>IF('Basic Elections'!$C$57="","",IF((C4/52)*0.6&gt;1000,1000,(C4/52)*0.6))</f>
        <v/>
      </c>
      <c r="AB4" s="154" t="str">
        <f>IF('Basic Elections'!$C$57="","",IF(OR(E4=0,Z4="None"),0,INDEX('census age lookup Vol STD'!$B$4:$E$103,MATCH(D4,'census age lookup Vol STD'!$A$4:$A$103,0),MATCH(Z4,'census age lookup Vol STD'!$B$3:$E$3,0))*(AA4/10)))</f>
        <v/>
      </c>
      <c r="AC4" s="28" t="str">
        <f>IF('Basic Elections'!$C$57="","",IF(E4=0,"None",'Voluntary Elections'!$C$20))</f>
        <v/>
      </c>
      <c r="AD4" s="153" t="str">
        <f>IF('Basic Elections'!$C$57="","",IF(C4/12&gt;10000,10000,C4/12))</f>
        <v/>
      </c>
      <c r="AE4" s="154" t="str">
        <f>IF('Basic Elections'!$C$57="","",IF(OR(E4=0,AC4="None"),0,INDEX('census age lookup Vol LTD'!$B$4:$E$103,MATCH(D4,'census age lookup Vol LTD'!$A$4:$A$103,0),MATCH(AC4,'census age lookup Vol LTD'!$B$3:$E$3,0))*(AD4/100)))</f>
        <v/>
      </c>
    </row>
    <row r="5" spans="1:34" x14ac:dyDescent="0.3">
      <c r="A5" s="146" t="str">
        <f>IF('Basic Elections'!$C$58="","",'Basic Elections'!E58)</f>
        <v/>
      </c>
      <c r="B5" s="28" t="str">
        <f>IF('Basic Elections'!$C$58="","",'Basic Elections'!F58)</f>
        <v/>
      </c>
      <c r="C5" s="28" t="str">
        <f>IF('Basic Elections'!$C$58="","",'Basic Elections'!G58)</f>
        <v/>
      </c>
      <c r="D5" s="28" t="str">
        <f ca="1">IF('Basic Elections'!$C$58="","",IF(B5&gt;0,B5,IF(A5&gt;0,DATEDIF(A5,TODAY(),"Y"),0)))</f>
        <v/>
      </c>
      <c r="E5" s="28" t="str">
        <f>IF('Basic Elections'!$C$58="","",IF(OR(A5&lt;&gt;0,B5&lt;&gt;0),1,0))</f>
        <v/>
      </c>
      <c r="F5" s="28" t="str">
        <f>IF('Basic Elections'!$C$58="","",IF(E5=1,F4+1,0))</f>
        <v/>
      </c>
      <c r="G5" s="28" t="str">
        <f>IF('Basic Elections'!$C$58="","",'Basic Elections'!$C$18)</f>
        <v/>
      </c>
      <c r="H5" s="152" t="str">
        <f>IF('Basic Elections'!$C$58="","",IF(ROUNDUP(C5,-3)&gt;100000,100000,ROUNDUP(C5,-3)))</f>
        <v/>
      </c>
      <c r="I5" s="28" t="str">
        <f>IF('Basic Elections'!$C$58="","",'Basic Elections'!$C$29)</f>
        <v/>
      </c>
      <c r="J5" s="28" t="str">
        <f>IF('Basic Elections'!$C$58="","",'Basic Elections'!$C$34)</f>
        <v/>
      </c>
      <c r="K5" s="153" t="str">
        <f>IF('Basic Elections'!$C$58="","",IF(OR(J5="A",J5="B",J5="C",J5="D"),(IF((C5/52)*0.6667&gt;1000,1000,(C5/52)*0.6667)),0))</f>
        <v/>
      </c>
      <c r="L5" s="153" t="str">
        <f>IF('Basic Elections'!$C$58="","",(IF(AND(J5&lt;&gt;"None",E5&lt;&gt;0),VLOOKUP(J5,STD_Rates_lookup,2,FALSE),0))*(K5/10))</f>
        <v/>
      </c>
      <c r="M5" s="153" t="str">
        <f>IF('Basic Elections'!$C$58="","",IF(OR(J5="E",J5="F",J5="G",J5="H"),IF((C5/52)*0.6&gt;1000,1000,(C5/52)*0.6),0))</f>
        <v/>
      </c>
      <c r="N5" s="153" t="str">
        <f>IF('Basic Elections'!$C$58="","",(IF(AND(J5&lt;&gt;"None",E5&lt;&gt;0),VLOOKUP(J5,STD_Rates_lookup,2,FALSE),0))*(M5/10))</f>
        <v/>
      </c>
      <c r="O5" s="28" t="str">
        <f>IF('Basic Elections'!$C$58="","",'Basic Elections'!$C$45)</f>
        <v/>
      </c>
      <c r="P5" s="153" t="str">
        <f>IF('Basic Elections'!$C$58="","",IF(C5/12&gt;10000,10000,C5/12))</f>
        <v/>
      </c>
      <c r="Q5" s="153" t="str">
        <f>IF('Basic Elections'!$C$58="","",(IF(AND(O5&lt;&gt;"None",E5&lt;&gt;0),VLOOKUP(O5,LTD_Rates_lookup,2,FALSE),0))*(P5/100))</f>
        <v/>
      </c>
      <c r="R5" s="28" t="str">
        <f>IF('Basic Elections'!$C$58="","",IF(D5=0,0,VLOOKUP(D5,life_age_reduction,4,FALSE)))</f>
        <v/>
      </c>
      <c r="S5" s="28" t="str">
        <f>IF('Basic Elections'!$C$58="","",IF(G5="A",H5,0))</f>
        <v/>
      </c>
      <c r="T5" s="28" t="str">
        <f>IF('Basic Elections'!$C$58="","",IF(OR(G5="B",G5="C",G5="D",G5="E",G5="F"),VLOOKUP(G5,summary_benefit_lookup,2,FALSE),0))</f>
        <v/>
      </c>
      <c r="U5" s="28" t="str">
        <f>IF('Basic Elections'!$C$58="","",T5+S5)</f>
        <v/>
      </c>
      <c r="V5" s="28" t="str">
        <f t="shared" si="0"/>
        <v/>
      </c>
      <c r="W5" s="154" t="str">
        <f>IF('Basic Elections'!$C$58="","",IF(E5&gt;0,(V5*'summary lookup and rates'!$C$5)/1000,0))</f>
        <v/>
      </c>
      <c r="X5" s="154" t="str">
        <f>IF('Basic Elections'!$C$58="","",(V5*'summary lookup and rates'!$C$6)/1000)</f>
        <v/>
      </c>
      <c r="Y5" s="28" t="str">
        <f>IF('Basic Elections'!$C$58="","",IF(AND(E5&gt;0,'Basic Elections'!$C$29="Yes"),'summary lookup and rates'!$C$7,0))</f>
        <v/>
      </c>
      <c r="Z5" s="28" t="str">
        <f>IF('Basic Elections'!$C$58="","",IF(E5=0,"None",'Voluntary Elections'!$C$14))</f>
        <v/>
      </c>
      <c r="AA5" s="153" t="str">
        <f>IF('Basic Elections'!$C$58="","",IF((C5/52)*0.6&gt;1000,1000,(C5/52)*0.6))</f>
        <v/>
      </c>
      <c r="AB5" s="154" t="str">
        <f>IF('Basic Elections'!$C$58="","",IF(OR(E5=0,Z5="None"),0,INDEX('census age lookup Vol STD'!$B$4:$E$103,MATCH(D5,'census age lookup Vol STD'!$A$4:$A$103,0),MATCH(Z5,'census age lookup Vol STD'!$B$3:$E$3,0))*(AA5/10)))</f>
        <v/>
      </c>
      <c r="AC5" s="28" t="str">
        <f>IF('Basic Elections'!$C$58="","",IF(E5=0,"None",'Voluntary Elections'!$C$20))</f>
        <v/>
      </c>
      <c r="AD5" s="153" t="str">
        <f>IF('Basic Elections'!$C$58="","",IF(C5/12&gt;10000,10000,C5/12))</f>
        <v/>
      </c>
      <c r="AE5" s="154" t="str">
        <f>IF('Basic Elections'!$C$58="","",IF(OR(E5=0,AC5="None"),0,INDEX('census age lookup Vol LTD'!$B$4:$E$103,MATCH(D5,'census age lookup Vol LTD'!$A$4:$A$103,0),MATCH(AC5,'census age lookup Vol LTD'!$B$3:$E$3,0))*(AD5/100)))</f>
        <v/>
      </c>
    </row>
    <row r="6" spans="1:34" x14ac:dyDescent="0.3">
      <c r="A6" s="146" t="str">
        <f>IF('Basic Elections'!$C$59="","",'Basic Elections'!E59)</f>
        <v/>
      </c>
      <c r="B6" s="28" t="str">
        <f>IF('Basic Elections'!$C$59="","",'Basic Elections'!F59)</f>
        <v/>
      </c>
      <c r="C6" s="28" t="str">
        <f>IF('Basic Elections'!$C$59="","",'Basic Elections'!G59)</f>
        <v/>
      </c>
      <c r="D6" s="28" t="str">
        <f ca="1">IF('Basic Elections'!$C$59="","",IF(B6&gt;0,B6,IF(A6&gt;0,DATEDIF(A6,TODAY(),"Y"),0)))</f>
        <v/>
      </c>
      <c r="E6" s="28" t="str">
        <f>IF('Basic Elections'!$C$59="","",IF(OR(A6&lt;&gt;0,B6&lt;&gt;0),1,0))</f>
        <v/>
      </c>
      <c r="F6" s="28" t="str">
        <f>IF('Basic Elections'!$C$59="","",IF(E6=1,F5+1,0))</f>
        <v/>
      </c>
      <c r="G6" s="28" t="str">
        <f>IF('Basic Elections'!$C$59="","",'Basic Elections'!$C$18)</f>
        <v/>
      </c>
      <c r="H6" s="152" t="str">
        <f>IF('Basic Elections'!$C$59="","",IF(ROUNDUP(C6,-3)&gt;100000,100000,ROUNDUP(C6,-3)))</f>
        <v/>
      </c>
      <c r="I6" s="28" t="str">
        <f>IF('Basic Elections'!$C$59="","",'Basic Elections'!$C$29)</f>
        <v/>
      </c>
      <c r="J6" s="28" t="str">
        <f>IF('Basic Elections'!$C$59="","",'Basic Elections'!$C$34)</f>
        <v/>
      </c>
      <c r="K6" s="153" t="str">
        <f>IF('Basic Elections'!$C$59="","",IF(OR(J6="A",J6="B",J6="C",J6="D"),(IF((C6/52)*0.6667&gt;1000,1000,(C6/52)*0.6667)),0))</f>
        <v/>
      </c>
      <c r="L6" s="153" t="str">
        <f>IF('Basic Elections'!$C$59="","",(IF(AND(J6&lt;&gt;"None",E6&lt;&gt;0),VLOOKUP(J6,STD_Rates_lookup,2,FALSE),0))*(K6/10))</f>
        <v/>
      </c>
      <c r="M6" s="153" t="str">
        <f>IF('Basic Elections'!$C$59="","",IF(OR(J6="E",J6="F",J6="G",J6="H"),IF((C6/52)*0.6&gt;1000,1000,(C6/52)*0.6),0))</f>
        <v/>
      </c>
      <c r="N6" s="153" t="str">
        <f>IF('Basic Elections'!$C$59="","",(IF(AND(J6&lt;&gt;"None",E6&lt;&gt;0),VLOOKUP(J6,STD_Rates_lookup,2,FALSE),0))*(M6/10))</f>
        <v/>
      </c>
      <c r="O6" s="28" t="str">
        <f>IF('Basic Elections'!$C$59="","",'Basic Elections'!$C$45)</f>
        <v/>
      </c>
      <c r="P6" s="153" t="str">
        <f>IF('Basic Elections'!$C$59="","",IF(C6/12&gt;10000,10000,C6/12))</f>
        <v/>
      </c>
      <c r="Q6" s="153" t="str">
        <f>IF('Basic Elections'!$C$59="","",(IF(AND(O6&lt;&gt;"None",E6&lt;&gt;0),VLOOKUP(O6,LTD_Rates_lookup,2,FALSE),0))*(P6/100))</f>
        <v/>
      </c>
      <c r="R6" s="28" t="str">
        <f>IF('Basic Elections'!$C$59="","",IF(D6=0,0,VLOOKUP(D6,life_age_reduction,4,FALSE)))</f>
        <v/>
      </c>
      <c r="S6" s="28" t="str">
        <f>IF('Basic Elections'!$C$59="","",IF(G6="A",H6,0))</f>
        <v/>
      </c>
      <c r="T6" s="28" t="str">
        <f>IF('Basic Elections'!$C$59="","",IF(OR(G6="B",G6="C",G6="D",G6="E",G6="F"),VLOOKUP(G6,summary_benefit_lookup,2,FALSE),0))</f>
        <v/>
      </c>
      <c r="U6" s="28" t="str">
        <f>IF('Basic Elections'!$C$59="","",T6+S6)</f>
        <v/>
      </c>
      <c r="V6" s="28" t="str">
        <f t="shared" si="0"/>
        <v/>
      </c>
      <c r="W6" s="154" t="str">
        <f>IF('Basic Elections'!$C$59="","",IF(E6&gt;0,(V6*'summary lookup and rates'!$C$5)/1000,0))</f>
        <v/>
      </c>
      <c r="X6" s="154" t="str">
        <f>IF('Basic Elections'!$C$59="","",(V6*'summary lookup and rates'!$C$6)/1000)</f>
        <v/>
      </c>
      <c r="Y6" s="28" t="str">
        <f>IF('Basic Elections'!$C$59="","",IF(AND(E6&gt;0,'Basic Elections'!$C$29="Yes"),'summary lookup and rates'!$C$7,0))</f>
        <v/>
      </c>
      <c r="Z6" s="28" t="str">
        <f>IF('Basic Elections'!$C$59="","",IF(E6=0,"None",'Voluntary Elections'!$C$14))</f>
        <v/>
      </c>
      <c r="AA6" s="153" t="str">
        <f>IF('Basic Elections'!$C$59="","",IF((C6/52)*0.6&gt;1000,1000,(C6/52)*0.6))</f>
        <v/>
      </c>
      <c r="AB6" s="154" t="str">
        <f>IF('Basic Elections'!$C$59="","",IF(OR(E6=0,Z6="None"),0,INDEX('census age lookup Vol STD'!$B$4:$E$103,MATCH(D6,'census age lookup Vol STD'!$A$4:$A$103,0),MATCH(Z6,'census age lookup Vol STD'!$B$3:$E$3,0))*(AA6/10)))</f>
        <v/>
      </c>
      <c r="AC6" s="28" t="str">
        <f>IF('Basic Elections'!$C$59="","",IF(E6=0,"None",'Voluntary Elections'!$C$20))</f>
        <v/>
      </c>
      <c r="AD6" s="153" t="str">
        <f>IF('Basic Elections'!$C$59="","",IF(C6/12&gt;10000,10000,C6/12))</f>
        <v/>
      </c>
      <c r="AE6" s="154" t="str">
        <f>IF('Basic Elections'!$C$59="","",IF(OR(E6=0,AC6="None"),0,INDEX('census age lookup Vol LTD'!$B$4:$E$103,MATCH(D6,'census age lookup Vol LTD'!$A$4:$A$103,0),MATCH(AC6,'census age lookup Vol LTD'!$B$3:$E$3,0))*(AD6/100)))</f>
        <v/>
      </c>
    </row>
    <row r="7" spans="1:34" x14ac:dyDescent="0.3">
      <c r="A7" s="146" t="str">
        <f>IF('Basic Elections'!$C$60="","",'Basic Elections'!E60)</f>
        <v/>
      </c>
      <c r="B7" s="28" t="str">
        <f>IF('Basic Elections'!$C$60="","",'Basic Elections'!F60)</f>
        <v/>
      </c>
      <c r="C7" s="28" t="str">
        <f>IF('Basic Elections'!$C$60="","",'Basic Elections'!G60)</f>
        <v/>
      </c>
      <c r="D7" s="28" t="str">
        <f ca="1">IF('Basic Elections'!$C$60="","",IF(B7&gt;0,B7,IF(A7&gt;0,DATEDIF(A7,TODAY(),"Y"),0)))</f>
        <v/>
      </c>
      <c r="E7" s="28" t="str">
        <f>IF('Basic Elections'!$C$60="","",IF(OR(A7&lt;&gt;0,B7&lt;&gt;0),1,0))</f>
        <v/>
      </c>
      <c r="F7" s="28" t="str">
        <f>IF('Basic Elections'!$C$60="","",IF(E7=1,F6+1,0))</f>
        <v/>
      </c>
      <c r="G7" s="28" t="str">
        <f>IF('Basic Elections'!$C$60="","",'Basic Elections'!$C$18)</f>
        <v/>
      </c>
      <c r="H7" s="152" t="str">
        <f>IF('Basic Elections'!$C$60="","",IF(ROUNDUP(C7,-3)&gt;100000,100000,ROUNDUP(C7,-3)))</f>
        <v/>
      </c>
      <c r="I7" s="28" t="str">
        <f>IF('Basic Elections'!$C$60="","",'Basic Elections'!$C$29)</f>
        <v/>
      </c>
      <c r="J7" s="28" t="str">
        <f>IF('Basic Elections'!$C$60="","",'Basic Elections'!$C$34)</f>
        <v/>
      </c>
      <c r="K7" s="153" t="str">
        <f>IF('Basic Elections'!$C$60="","",IF(OR(J7="A",J7="B",J7="C",J7="D"),(IF((C7/52)*0.6667&gt;1000,1000,(C7/52)*0.6667)),0))</f>
        <v/>
      </c>
      <c r="L7" s="153" t="str">
        <f>IF('Basic Elections'!$C$60="","",(IF(AND(J7&lt;&gt;"None",E7&lt;&gt;0),VLOOKUP(J7,STD_Rates_lookup,2,FALSE),0))*(K7/10))</f>
        <v/>
      </c>
      <c r="M7" s="153" t="str">
        <f>IF('Basic Elections'!$C$60="","",IF(OR(J7="E",J7="F",J7="G",J7="H"),IF((C7/52)*0.6&gt;1000,1000,(C7/52)*0.6),0))</f>
        <v/>
      </c>
      <c r="N7" s="153" t="str">
        <f>IF('Basic Elections'!$C$60="","",(IF(AND(J7&lt;&gt;"None",E7&lt;&gt;0),VLOOKUP(J7,STD_Rates_lookup,2,FALSE),0))*(M7/10))</f>
        <v/>
      </c>
      <c r="O7" s="28" t="str">
        <f>IF('Basic Elections'!$C$60="","",'Basic Elections'!$C$45)</f>
        <v/>
      </c>
      <c r="P7" s="153" t="str">
        <f>IF('Basic Elections'!$C$60="","",IF(C7/12&gt;10000,10000,C7/12))</f>
        <v/>
      </c>
      <c r="Q7" s="153" t="str">
        <f>IF('Basic Elections'!$C$60="","",(IF(AND(O7&lt;&gt;"None",E7&lt;&gt;0),VLOOKUP(O7,LTD_Rates_lookup,2,FALSE),0))*(P7/100))</f>
        <v/>
      </c>
      <c r="R7" s="28" t="str">
        <f>IF('Basic Elections'!$C$60="","",IF(D7=0,0,VLOOKUP(D7,life_age_reduction,4,FALSE)))</f>
        <v/>
      </c>
      <c r="S7" s="28" t="str">
        <f>IF('Basic Elections'!$C$60="","",IF(G7="A",H7,0))</f>
        <v/>
      </c>
      <c r="T7" s="28" t="str">
        <f>IF('Basic Elections'!$C$60="","",IF(OR(G7="B",G7="C",G7="D",G7="E",G7="F"),VLOOKUP(G7,summary_benefit_lookup,2,FALSE),0))</f>
        <v/>
      </c>
      <c r="U7" s="28" t="str">
        <f>IF('Basic Elections'!$C$60="","",T7+S7)</f>
        <v/>
      </c>
      <c r="V7" s="28" t="str">
        <f t="shared" si="0"/>
        <v/>
      </c>
      <c r="W7" s="154" t="str">
        <f>IF('Basic Elections'!$C$60="","",IF(E7&gt;0,(V7*'summary lookup and rates'!$C$5)/1000,0))</f>
        <v/>
      </c>
      <c r="X7" s="154" t="str">
        <f>IF('Basic Elections'!$C$60="","",(V7*'summary lookup and rates'!$C$6)/1000)</f>
        <v/>
      </c>
      <c r="Y7" s="28" t="str">
        <f>IF('Basic Elections'!$C$60="","",IF(AND(E7&gt;0,'Basic Elections'!$C$29="Yes"),'summary lookup and rates'!$C$7,0))</f>
        <v/>
      </c>
      <c r="Z7" s="28" t="str">
        <f>IF('Basic Elections'!$C$60="","",IF(E7=0,"None",'Voluntary Elections'!$C$14))</f>
        <v/>
      </c>
      <c r="AA7" s="153" t="str">
        <f>IF('Basic Elections'!$C$60="","",IF((C7/52)*0.6&gt;1000,1000,(C7/52)*0.6))</f>
        <v/>
      </c>
      <c r="AB7" s="154" t="str">
        <f>IF('Basic Elections'!$C$60="","",IF(OR(E7=0,Z7="None"),0,INDEX('census age lookup Vol STD'!$B$4:$E$103,MATCH(D7,'census age lookup Vol STD'!$A$4:$A$103,0),MATCH(Z7,'census age lookup Vol STD'!$B$3:$E$3,0))*(AA7/10)))</f>
        <v/>
      </c>
      <c r="AC7" s="28" t="str">
        <f>IF('Basic Elections'!$C$60="","",IF(E7=0,"None",'Voluntary Elections'!$C$20))</f>
        <v/>
      </c>
      <c r="AD7" s="153" t="str">
        <f>IF('Basic Elections'!$C$60="","",IF(C7/12&gt;10000,10000,C7/12))</f>
        <v/>
      </c>
      <c r="AE7" s="154" t="str">
        <f>IF('Basic Elections'!$C$60="","",IF(OR(E7=0,AC7="None"),0,INDEX('census age lookup Vol LTD'!$B$4:$E$103,MATCH(D7,'census age lookup Vol LTD'!$A$4:$A$103,0),MATCH(AC7,'census age lookup Vol LTD'!$B$3:$E$3,0))*(AD7/100)))</f>
        <v/>
      </c>
    </row>
    <row r="8" spans="1:34" x14ac:dyDescent="0.3">
      <c r="A8" s="146" t="str">
        <f>IF('Basic Elections'!$C$61="","",'Basic Elections'!E61)</f>
        <v/>
      </c>
      <c r="B8" s="28" t="str">
        <f>IF('Basic Elections'!$C$61="","",'Basic Elections'!F61)</f>
        <v/>
      </c>
      <c r="C8" s="28" t="str">
        <f>IF('Basic Elections'!$C$61="","",'Basic Elections'!G61)</f>
        <v/>
      </c>
      <c r="D8" s="28" t="str">
        <f ca="1">IF('Basic Elections'!$C$61="","",IF(B8&gt;0,B8,IF(A8&gt;0,DATEDIF(A8,TODAY(),"Y"),0)))</f>
        <v/>
      </c>
      <c r="E8" s="28" t="str">
        <f>IF('Basic Elections'!$C$61="","",IF(OR(A8&lt;&gt;0,B8&lt;&gt;0),1,0))</f>
        <v/>
      </c>
      <c r="F8" s="28" t="str">
        <f>IF('Basic Elections'!$C$61="","",IF(E8=1,F7+1,0))</f>
        <v/>
      </c>
      <c r="G8" s="28" t="str">
        <f>IF('Basic Elections'!$C$61="","",'Basic Elections'!$C$18)</f>
        <v/>
      </c>
      <c r="H8" s="152" t="str">
        <f>IF('Basic Elections'!$C$61="","",IF(ROUNDUP(C8,-3)&gt;100000,100000,ROUNDUP(C8,-3)))</f>
        <v/>
      </c>
      <c r="I8" s="28" t="str">
        <f>IF('Basic Elections'!$C$61="","",'Basic Elections'!$C$29)</f>
        <v/>
      </c>
      <c r="J8" s="28" t="str">
        <f>IF('Basic Elections'!$C$61="","",'Basic Elections'!$C$34)</f>
        <v/>
      </c>
      <c r="K8" s="153" t="str">
        <f>IF('Basic Elections'!$C$61="","",IF(OR(J8="A",J8="B",J8="C",J8="D"),(IF((C8/52)*0.6667&gt;1000,1000,(C8/52)*0.6667)),0))</f>
        <v/>
      </c>
      <c r="L8" s="153" t="str">
        <f>IF('Basic Elections'!$C$61="","",(IF(AND(J8&lt;&gt;"None",E8&lt;&gt;0),VLOOKUP(J8,STD_Rates_lookup,2,FALSE),0))*(K8/10))</f>
        <v/>
      </c>
      <c r="M8" s="153" t="str">
        <f>IF('Basic Elections'!$C$61="","",IF(OR(J8="E",J8="F",J8="G",J8="H"),IF((C8/52)*0.6&gt;1000,1000,(C8/52)*0.6),0))</f>
        <v/>
      </c>
      <c r="N8" s="153" t="str">
        <f>IF('Basic Elections'!$C$61="","",(IF(AND(J8&lt;&gt;"None",E8&lt;&gt;0),VLOOKUP(J8,STD_Rates_lookup,2,FALSE),0))*(M8/10))</f>
        <v/>
      </c>
      <c r="O8" s="28" t="str">
        <f>IF('Basic Elections'!$C$61="","",'Basic Elections'!$C$45)</f>
        <v/>
      </c>
      <c r="P8" s="153" t="str">
        <f>IF('Basic Elections'!$C$61="","",IF(C8/12&gt;10000,10000,C8/12))</f>
        <v/>
      </c>
      <c r="Q8" s="153" t="str">
        <f>IF('Basic Elections'!$C$61="","",(IF(AND(O8&lt;&gt;"None",E8&lt;&gt;0),VLOOKUP(O8,LTD_Rates_lookup,2,FALSE),0))*(P8/100))</f>
        <v/>
      </c>
      <c r="R8" s="28" t="str">
        <f>IF('Basic Elections'!$C$61="","",IF(D8=0,0,VLOOKUP(D8,life_age_reduction,4,FALSE)))</f>
        <v/>
      </c>
      <c r="S8" s="28" t="str">
        <f>IF('Basic Elections'!$C$61="","",IF(G8="A",H8,0))</f>
        <v/>
      </c>
      <c r="T8" s="28" t="str">
        <f>IF('Basic Elections'!$C$61="","",IF(OR(G8="B",G8="C",G8="D",G8="E",G8="F"),VLOOKUP(G8,summary_benefit_lookup,2,FALSE),0))</f>
        <v/>
      </c>
      <c r="U8" s="28" t="str">
        <f>IF('Basic Elections'!$C$61="","",T8+S8)</f>
        <v/>
      </c>
      <c r="V8" s="28" t="str">
        <f t="shared" si="0"/>
        <v/>
      </c>
      <c r="W8" s="154" t="str">
        <f>IF('Basic Elections'!$C$61="","",IF(E8&gt;0,(V8*'summary lookup and rates'!$C$5)/1000,0))</f>
        <v/>
      </c>
      <c r="X8" s="154" t="str">
        <f>IF('Basic Elections'!$C$61="","",(V8*'summary lookup and rates'!$C$6)/1000)</f>
        <v/>
      </c>
      <c r="Y8" s="28" t="str">
        <f>IF('Basic Elections'!$C$61="","",IF(AND(E8&gt;0,'Basic Elections'!$C$29="Yes"),'summary lookup and rates'!$C$7,0))</f>
        <v/>
      </c>
      <c r="Z8" s="28" t="str">
        <f>IF('Basic Elections'!$C$61="","",IF(E8=0,"None",'Voluntary Elections'!$C$14))</f>
        <v/>
      </c>
      <c r="AA8" s="153" t="str">
        <f>IF('Basic Elections'!$C$61="","",IF((C8/52)*0.6&gt;1000,1000,(C8/52)*0.6))</f>
        <v/>
      </c>
      <c r="AB8" s="154" t="str">
        <f>IF('Basic Elections'!$C$61="","",IF(OR(E8=0,Z8="None"),0,INDEX('census age lookup Vol STD'!$B$4:$E$103,MATCH(D8,'census age lookup Vol STD'!$A$4:$A$103,0),MATCH(Z8,'census age lookup Vol STD'!$B$3:$E$3,0))*(AA8/10)))</f>
        <v/>
      </c>
      <c r="AC8" s="28" t="str">
        <f>IF('Basic Elections'!$C$61="","",IF(E8=0,"None",'Voluntary Elections'!$C$20))</f>
        <v/>
      </c>
      <c r="AD8" s="153" t="str">
        <f>IF('Basic Elections'!$C$61="","",IF(C8/12&gt;10000,10000,C8/12))</f>
        <v/>
      </c>
      <c r="AE8" s="154" t="str">
        <f>IF('Basic Elections'!$C$61="","",IF(OR(E8=0,AC8="None"),0,INDEX('census age lookup Vol LTD'!$B$4:$E$103,MATCH(D8,'census age lookup Vol LTD'!$A$4:$A$103,0),MATCH(AC8,'census age lookup Vol LTD'!$B$3:$E$3,0))*(AD8/100)))</f>
        <v/>
      </c>
    </row>
    <row r="9" spans="1:34" x14ac:dyDescent="0.3">
      <c r="A9" s="146" t="str">
        <f>IF('Basic Elections'!$C$62="","",'Basic Elections'!E62)</f>
        <v/>
      </c>
      <c r="B9" s="28" t="str">
        <f>IF('Basic Elections'!$C$62="","",'Basic Elections'!F62)</f>
        <v/>
      </c>
      <c r="C9" s="28" t="str">
        <f>IF('Basic Elections'!$C$62="","",'Basic Elections'!G62)</f>
        <v/>
      </c>
      <c r="D9" s="28" t="str">
        <f ca="1">IF('Basic Elections'!$C$62="","",IF(B9&gt;0,B9,IF(A9&gt;0,DATEDIF(A9,TODAY(),"Y"),0)))</f>
        <v/>
      </c>
      <c r="E9" s="28" t="str">
        <f>IF('Basic Elections'!$C$62="","",IF(OR(A9&lt;&gt;0,B9&lt;&gt;0),1,0))</f>
        <v/>
      </c>
      <c r="F9" s="28" t="str">
        <f>IF('Basic Elections'!$C$62="","",IF(E9=1,F8+1,0))</f>
        <v/>
      </c>
      <c r="G9" s="28" t="str">
        <f>IF('Basic Elections'!$C$62="","",'Basic Elections'!$C$18)</f>
        <v/>
      </c>
      <c r="H9" s="152" t="str">
        <f>IF('Basic Elections'!$C$62="","",IF(ROUNDUP(C9,-3)&gt;100000,100000,ROUNDUP(C9,-3)))</f>
        <v/>
      </c>
      <c r="I9" s="28" t="str">
        <f>IF('Basic Elections'!$C$62="","",'Basic Elections'!$C$29)</f>
        <v/>
      </c>
      <c r="J9" s="28" t="str">
        <f>IF('Basic Elections'!$C$62="","",'Basic Elections'!$C$34)</f>
        <v/>
      </c>
      <c r="K9" s="153" t="str">
        <f>IF('Basic Elections'!$C$62="","",IF(OR(J9="A",J9="B",J9="C",J9="D"),(IF((C9/52)*0.6667&gt;1000,1000,(C9/52)*0.6667)),0))</f>
        <v/>
      </c>
      <c r="L9" s="153" t="str">
        <f>IF('Basic Elections'!$C$62="","",(IF(AND(J9&lt;&gt;"None",E9&lt;&gt;0),VLOOKUP(J9,STD_Rates_lookup,2,FALSE),0))*(K9/10))</f>
        <v/>
      </c>
      <c r="M9" s="153" t="str">
        <f>IF('Basic Elections'!$C$62="","",IF(OR(J9="E",J9="F",J9="G",J9="H"),IF((C9/52)*0.6&gt;1000,1000,(C9/52)*0.6),0))</f>
        <v/>
      </c>
      <c r="N9" s="153" t="str">
        <f>IF('Basic Elections'!$C$62="","",(IF(AND(J9&lt;&gt;"None",E9&lt;&gt;0),VLOOKUP(J9,STD_Rates_lookup,2,FALSE),0))*(M9/10))</f>
        <v/>
      </c>
      <c r="O9" s="28" t="str">
        <f>IF('Basic Elections'!$C$62="","",'Basic Elections'!$C$45)</f>
        <v/>
      </c>
      <c r="P9" s="153" t="str">
        <f>IF('Basic Elections'!$C$62="","",IF(C9/12&gt;10000,10000,C9/12))</f>
        <v/>
      </c>
      <c r="Q9" s="153" t="str">
        <f>IF('Basic Elections'!$C$62="","",(IF(AND(O9&lt;&gt;"None",E9&lt;&gt;0),VLOOKUP(O9,LTD_Rates_lookup,2,FALSE),0))*(P9/100))</f>
        <v/>
      </c>
      <c r="R9" s="28" t="str">
        <f>IF('Basic Elections'!$C$62="","",IF(D9=0,0,VLOOKUP(D9,life_age_reduction,4,FALSE)))</f>
        <v/>
      </c>
      <c r="S9" s="28" t="str">
        <f>IF('Basic Elections'!$C$62="","",IF(G9="A",H9,0))</f>
        <v/>
      </c>
      <c r="T9" s="28" t="str">
        <f>IF('Basic Elections'!$C$62="","",IF(OR(G9="B",G9="C",G9="D",G9="E",G9="F"),VLOOKUP(G9,summary_benefit_lookup,2,FALSE),0))</f>
        <v/>
      </c>
      <c r="U9" s="28" t="str">
        <f>IF('Basic Elections'!$C$62="","",T9+S9)</f>
        <v/>
      </c>
      <c r="V9" s="28" t="str">
        <f t="shared" si="0"/>
        <v/>
      </c>
      <c r="W9" s="154" t="str">
        <f>IF('Basic Elections'!$C$62="","",IF(E9&gt;0,(V9*'summary lookup and rates'!$C$5)/1000,0))</f>
        <v/>
      </c>
      <c r="X9" s="154" t="str">
        <f>IF('Basic Elections'!$C$62="","",(V9*'summary lookup and rates'!$C$6)/1000)</f>
        <v/>
      </c>
      <c r="Y9" s="28" t="str">
        <f>IF('Basic Elections'!$C$62="","",IF(AND(E9&gt;0,'Basic Elections'!$C$29="Yes"),'summary lookup and rates'!$C$7,0))</f>
        <v/>
      </c>
      <c r="Z9" s="28" t="str">
        <f>IF('Basic Elections'!$C$62="","",IF(E9=0,"None",'Voluntary Elections'!$C$14))</f>
        <v/>
      </c>
      <c r="AA9" s="153" t="str">
        <f>IF('Basic Elections'!$C$62="","",IF((C9/52)*0.6&gt;1000,1000,(C9/52)*0.6))</f>
        <v/>
      </c>
      <c r="AB9" s="154" t="str">
        <f>IF('Basic Elections'!$C$62="","",IF(OR(E9=0,Z9="None"),0,INDEX('census age lookup Vol STD'!$B$4:$E$103,MATCH(D9,'census age lookup Vol STD'!$A$4:$A$103,0),MATCH(Z9,'census age lookup Vol STD'!$B$3:$E$3,0))*(AA9/10)))</f>
        <v/>
      </c>
      <c r="AC9" s="28" t="str">
        <f>IF('Basic Elections'!$C$62="","",IF(E9=0,"None",'Voluntary Elections'!$C$20))</f>
        <v/>
      </c>
      <c r="AD9" s="153" t="str">
        <f>IF('Basic Elections'!$C$62="","",IF(C9/12&gt;10000,10000,C9/12))</f>
        <v/>
      </c>
      <c r="AE9" s="154" t="str">
        <f>IF('Basic Elections'!$C$62="","",IF(OR(E9=0,AC9="None"),0,INDEX('census age lookup Vol LTD'!$B$4:$E$103,MATCH(D9,'census age lookup Vol LTD'!$A$4:$A$103,0),MATCH(AC9,'census age lookup Vol LTD'!$B$3:$E$3,0))*(AD9/100)))</f>
        <v/>
      </c>
    </row>
    <row r="10" spans="1:34" x14ac:dyDescent="0.3">
      <c r="A10" s="146" t="str">
        <f>IF('Basic Elections'!$C$63="","",'Basic Elections'!E63)</f>
        <v/>
      </c>
      <c r="B10" s="28" t="str">
        <f>IF('Basic Elections'!$C$63="","",'Basic Elections'!F63)</f>
        <v/>
      </c>
      <c r="C10" s="28" t="str">
        <f>IF('Basic Elections'!$C$63="","",'Basic Elections'!G63)</f>
        <v/>
      </c>
      <c r="D10" s="28" t="str">
        <f ca="1">IF('Basic Elections'!$C$63="","",IF(B10&gt;0,B10,IF(A10&gt;0,DATEDIF(A10,TODAY(),"Y"),0)))</f>
        <v/>
      </c>
      <c r="E10" s="28" t="str">
        <f>IF('Basic Elections'!$C$63="","",IF(OR(A10&lt;&gt;0,B10&lt;&gt;0),1,0))</f>
        <v/>
      </c>
      <c r="F10" s="28" t="str">
        <f>IF('Basic Elections'!$C$63="","",IF(E10=1,F9+1,0))</f>
        <v/>
      </c>
      <c r="G10" s="28" t="str">
        <f>IF('Basic Elections'!$C$63="","",'Basic Elections'!$C$18)</f>
        <v/>
      </c>
      <c r="H10" s="152" t="str">
        <f>IF('Basic Elections'!$C$63="","",IF(ROUNDUP(C10,-3)&gt;100000,100000,ROUNDUP(C10,-3)))</f>
        <v/>
      </c>
      <c r="I10" s="28" t="str">
        <f>IF('Basic Elections'!$C$63="","",'Basic Elections'!$C$29)</f>
        <v/>
      </c>
      <c r="J10" s="28" t="str">
        <f>IF('Basic Elections'!$C$63="","",'Basic Elections'!$C$34)</f>
        <v/>
      </c>
      <c r="K10" s="153" t="str">
        <f>IF('Basic Elections'!$C$63="","",IF(OR(J10="A",J10="B",J10="C",J10="D"),(IF((C10/52)*0.6667&gt;1000,1000,(C10/52)*0.6667)),0))</f>
        <v/>
      </c>
      <c r="L10" s="153" t="str">
        <f>IF('Basic Elections'!$C$63="","",(IF(AND(J10&lt;&gt;"None",E10&lt;&gt;0),VLOOKUP(J10,STD_Rates_lookup,2,FALSE),0))*(K10/10))</f>
        <v/>
      </c>
      <c r="M10" s="153" t="str">
        <f>IF('Basic Elections'!$C$63="","",IF(OR(J10="E",J10="F",J10="G",J10="H"),IF((C10/52)*0.6&gt;1000,1000,(C10/52)*0.6),0))</f>
        <v/>
      </c>
      <c r="N10" s="153" t="str">
        <f>IF('Basic Elections'!$C$63="","",(IF(AND(J10&lt;&gt;"None",E10&lt;&gt;0),VLOOKUP(J10,STD_Rates_lookup,2,FALSE),0))*(M10/10))</f>
        <v/>
      </c>
      <c r="O10" s="28" t="str">
        <f>IF('Basic Elections'!$C$63="","",'Basic Elections'!$C$45)</f>
        <v/>
      </c>
      <c r="P10" s="153" t="str">
        <f>IF('Basic Elections'!$C$63="","",IF(C10/12&gt;10000,10000,C10/12))</f>
        <v/>
      </c>
      <c r="Q10" s="153" t="str">
        <f>IF('Basic Elections'!$C$63="","",(IF(AND(O10&lt;&gt;"None",E10&lt;&gt;0),VLOOKUP(O10,LTD_Rates_lookup,2,FALSE),0))*(P10/100))</f>
        <v/>
      </c>
      <c r="R10" s="28" t="str">
        <f>IF('Basic Elections'!$C$63="","",IF(D10=0,0,VLOOKUP(D10,life_age_reduction,4,FALSE)))</f>
        <v/>
      </c>
      <c r="S10" s="28" t="str">
        <f>IF('Basic Elections'!$C$63="","",IF(G10="A",H10,0))</f>
        <v/>
      </c>
      <c r="T10" s="28" t="str">
        <f>IF('Basic Elections'!$C$63="","",IF(OR(G10="B",G10="C",G10="D",G10="E",G10="F"),VLOOKUP(G10,summary_benefit_lookup,2,FALSE),0))</f>
        <v/>
      </c>
      <c r="U10" s="28" t="str">
        <f>IF('Basic Elections'!$C$63="","",T10+S10)</f>
        <v/>
      </c>
      <c r="V10" s="28" t="str">
        <f t="shared" si="0"/>
        <v/>
      </c>
      <c r="W10" s="154" t="str">
        <f>IF('Basic Elections'!$C$63="","",IF(E10&gt;0,(V10*'summary lookup and rates'!$C$5)/1000,0))</f>
        <v/>
      </c>
      <c r="X10" s="154" t="str">
        <f>IF('Basic Elections'!$C$63="","",(V10*'summary lookup and rates'!$C$6)/1000)</f>
        <v/>
      </c>
      <c r="Y10" s="28" t="str">
        <f>IF('Basic Elections'!$C$63="","",IF(AND(E10&gt;0,'Basic Elections'!$C$29="Yes"),'summary lookup and rates'!$C$7,0))</f>
        <v/>
      </c>
      <c r="Z10" s="28" t="str">
        <f>IF('Basic Elections'!$C$63="","",IF(E10=0,"None",'Voluntary Elections'!$C$14))</f>
        <v/>
      </c>
      <c r="AA10" s="153" t="str">
        <f>IF('Basic Elections'!$C$63="","",IF((C10/52)*0.6&gt;1000,1000,(C10/52)*0.6))</f>
        <v/>
      </c>
      <c r="AB10" s="154" t="str">
        <f>IF('Basic Elections'!$C$63="","",IF(OR(E10=0,Z10="None"),0,INDEX('census age lookup Vol STD'!$B$4:$E$103,MATCH(D10,'census age lookup Vol STD'!$A$4:$A$103,0),MATCH(Z10,'census age lookup Vol STD'!$B$3:$E$3,0))*(AA10/10)))</f>
        <v/>
      </c>
      <c r="AC10" s="28" t="str">
        <f>IF('Basic Elections'!$C$63="","",IF(E10=0,"None",'Voluntary Elections'!$C$20))</f>
        <v/>
      </c>
      <c r="AD10" s="153" t="str">
        <f>IF('Basic Elections'!$C$63="","",IF(C10/12&gt;10000,10000,C10/12))</f>
        <v/>
      </c>
      <c r="AE10" s="154" t="str">
        <f>IF('Basic Elections'!$C$63="","",IF(OR(E10=0,AC10="None"),0,INDEX('census age lookup Vol LTD'!$B$4:$E$103,MATCH(D10,'census age lookup Vol LTD'!$A$4:$A$103,0),MATCH(AC10,'census age lookup Vol LTD'!$B$3:$E$3,0))*(AD10/100)))</f>
        <v/>
      </c>
    </row>
    <row r="11" spans="1:34" x14ac:dyDescent="0.3">
      <c r="A11" s="146" t="str">
        <f>IF('Basic Elections'!$C$64="","",'Basic Elections'!E64)</f>
        <v/>
      </c>
      <c r="B11" s="28" t="str">
        <f>IF('Basic Elections'!$C$64="","",'Basic Elections'!F64)</f>
        <v/>
      </c>
      <c r="C11" s="28" t="str">
        <f>IF('Basic Elections'!$C$64="","",'Basic Elections'!G64)</f>
        <v/>
      </c>
      <c r="D11" s="28" t="str">
        <f ca="1">IF('Basic Elections'!$C$64="","",IF(B11&gt;0,B11,IF(A11&gt;0,DATEDIF(A11,TODAY(),"Y"),0)))</f>
        <v/>
      </c>
      <c r="E11" s="28" t="str">
        <f>IF('Basic Elections'!$C$64="","",IF(OR(A11&lt;&gt;0,B11&lt;&gt;0),1,0))</f>
        <v/>
      </c>
      <c r="F11" s="28" t="str">
        <f>IF('Basic Elections'!$C$64="","",IF(E11=1,F10+1,0))</f>
        <v/>
      </c>
      <c r="G11" s="28" t="str">
        <f>IF('Basic Elections'!$C$64="","",'Basic Elections'!$C$18)</f>
        <v/>
      </c>
      <c r="H11" s="152" t="str">
        <f>IF('Basic Elections'!$C$64="","",IF(ROUNDUP(C11,-3)&gt;100000,100000,ROUNDUP(C11,-3)))</f>
        <v/>
      </c>
      <c r="I11" s="28" t="str">
        <f>IF('Basic Elections'!$C$64="","",'Basic Elections'!$C$29)</f>
        <v/>
      </c>
      <c r="J11" s="28" t="str">
        <f>IF('Basic Elections'!$C$64="","",'Basic Elections'!$C$34)</f>
        <v/>
      </c>
      <c r="K11" s="153" t="str">
        <f>IF('Basic Elections'!$C$64="","",IF(OR(J11="A",J11="B",J11="C",J11="D"),(IF((C11/52)*0.6667&gt;1000,1000,(C11/52)*0.6667)),0))</f>
        <v/>
      </c>
      <c r="L11" s="153" t="str">
        <f>IF('Basic Elections'!$C$64="","",(IF(AND(J11&lt;&gt;"None",E11&lt;&gt;0),VLOOKUP(J11,STD_Rates_lookup,2,FALSE),0))*(K11/10))</f>
        <v/>
      </c>
      <c r="M11" s="153" t="str">
        <f>IF('Basic Elections'!$C$64="","",IF(OR(J11="E",J11="F",J11="G",J11="H"),IF((C11/52)*0.6&gt;1000,1000,(C11/52)*0.6),0))</f>
        <v/>
      </c>
      <c r="N11" s="153" t="str">
        <f>IF('Basic Elections'!$C$64="","",(IF(AND(J11&lt;&gt;"None",E11&lt;&gt;0),VLOOKUP(J11,STD_Rates_lookup,2,FALSE),0))*(M11/10))</f>
        <v/>
      </c>
      <c r="O11" s="28" t="str">
        <f>IF('Basic Elections'!$C$64="","",'Basic Elections'!$C$45)</f>
        <v/>
      </c>
      <c r="P11" s="153" t="str">
        <f>IF('Basic Elections'!$C$64="","",IF(C11/12&gt;10000,10000,C11/12))</f>
        <v/>
      </c>
      <c r="Q11" s="153" t="str">
        <f>IF('Basic Elections'!$C$64="","",(IF(AND(O11&lt;&gt;"None",E11&lt;&gt;0),VLOOKUP(O11,LTD_Rates_lookup,2,FALSE),0))*(P11/100))</f>
        <v/>
      </c>
      <c r="R11" s="28" t="str">
        <f>IF('Basic Elections'!$C$64="","",IF(D11=0,0,VLOOKUP(D11,life_age_reduction,4,FALSE)))</f>
        <v/>
      </c>
      <c r="S11" s="28" t="str">
        <f>IF('Basic Elections'!$C$64="","",IF(G11="A",H11,0))</f>
        <v/>
      </c>
      <c r="T11" s="28" t="str">
        <f>IF('Basic Elections'!$C$64="","",IF(OR(G11="B",G11="C",G11="D",G11="E",G11="F"),VLOOKUP(G11,summary_benefit_lookup,2,FALSE),0))</f>
        <v/>
      </c>
      <c r="U11" s="28" t="str">
        <f>IF('Basic Elections'!$C$64="","",T11+S11)</f>
        <v/>
      </c>
      <c r="V11" s="28" t="str">
        <f t="shared" si="0"/>
        <v/>
      </c>
      <c r="W11" s="154" t="str">
        <f>IF('Basic Elections'!$C$64="","",IF(E11&gt;0,(V11*'summary lookup and rates'!$C$5)/1000,0))</f>
        <v/>
      </c>
      <c r="X11" s="154" t="str">
        <f>IF('Basic Elections'!$C$64="","",(V11*'summary lookup and rates'!$C$6)/1000)</f>
        <v/>
      </c>
      <c r="Y11" s="28" t="str">
        <f>IF('Basic Elections'!$C$64="","",IF(AND(E11&gt;0,'Basic Elections'!$C$29="Yes"),'summary lookup and rates'!$C$7,0))</f>
        <v/>
      </c>
      <c r="Z11" s="28" t="str">
        <f>IF('Basic Elections'!$C$64="","",IF(E11=0,"None",'Voluntary Elections'!$C$14))</f>
        <v/>
      </c>
      <c r="AA11" s="153" t="str">
        <f>IF('Basic Elections'!$C$64="","",IF((C11/52)*0.6&gt;1000,1000,(C11/52)*0.6))</f>
        <v/>
      </c>
      <c r="AB11" s="154" t="str">
        <f>IF('Basic Elections'!$C$64="","",IF(OR(E11=0,Z11="None"),0,INDEX('census age lookup Vol STD'!$B$4:$E$103,MATCH(D11,'census age lookup Vol STD'!$A$4:$A$103,0),MATCH(Z11,'census age lookup Vol STD'!$B$3:$E$3,0))*(AA11/10)))</f>
        <v/>
      </c>
      <c r="AC11" s="28" t="str">
        <f>IF('Basic Elections'!$C$64="","",IF(E11=0,"None",'Voluntary Elections'!$C$20))</f>
        <v/>
      </c>
      <c r="AD11" s="153" t="str">
        <f>IF('Basic Elections'!$C$64="","",IF(C11/12&gt;10000,10000,C11/12))</f>
        <v/>
      </c>
      <c r="AE11" s="154" t="str">
        <f>IF('Basic Elections'!$C$64="","",IF(OR(E11=0,AC11="None"),0,INDEX('census age lookup Vol LTD'!$B$4:$E$103,MATCH(D11,'census age lookup Vol LTD'!$A$4:$A$103,0),MATCH(AC11,'census age lookup Vol LTD'!$B$3:$E$3,0))*(AD11/100)))</f>
        <v/>
      </c>
    </row>
    <row r="12" spans="1:34" x14ac:dyDescent="0.3">
      <c r="A12" s="146" t="str">
        <f>IF('Basic Elections'!$C$65="","",'Basic Elections'!E65)</f>
        <v/>
      </c>
      <c r="B12" s="28" t="str">
        <f>IF('Basic Elections'!$C$65="","",'Basic Elections'!F65)</f>
        <v/>
      </c>
      <c r="C12" s="28" t="str">
        <f>IF('Basic Elections'!$C$65="","",'Basic Elections'!G65)</f>
        <v/>
      </c>
      <c r="D12" s="28" t="str">
        <f ca="1">IF('Basic Elections'!$C$65="","",IF(B12&gt;0,B12,IF(A12&gt;0,DATEDIF(A12,TODAY(),"Y"),0)))</f>
        <v/>
      </c>
      <c r="E12" s="28" t="str">
        <f>IF('Basic Elections'!$C$65="","",IF(OR(A12&lt;&gt;0,B12&lt;&gt;0),1,0))</f>
        <v/>
      </c>
      <c r="F12" s="28" t="str">
        <f>IF('Basic Elections'!$C$65="","",IF(E12=1,F11+1,0))</f>
        <v/>
      </c>
      <c r="G12" s="28" t="str">
        <f>IF('Basic Elections'!$C$65="","",'Basic Elections'!$C$18)</f>
        <v/>
      </c>
      <c r="H12" s="152" t="str">
        <f>IF('Basic Elections'!$C$65="","",IF(ROUNDUP(C12,-3)&gt;100000,100000,ROUNDUP(C12,-3)))</f>
        <v/>
      </c>
      <c r="I12" s="28" t="str">
        <f>IF('Basic Elections'!$C$65="","",'Basic Elections'!$C$29)</f>
        <v/>
      </c>
      <c r="J12" s="28" t="str">
        <f>IF('Basic Elections'!$C$65="","",'Basic Elections'!$C$34)</f>
        <v/>
      </c>
      <c r="K12" s="153" t="str">
        <f>IF('Basic Elections'!$C$65="","",IF(OR(J12="A",J12="B",J12="C",J12="D"),(IF((C12/52)*0.6667&gt;1000,1000,(C12/52)*0.6667)),0))</f>
        <v/>
      </c>
      <c r="L12" s="153" t="str">
        <f>IF('Basic Elections'!$C$65="","",(IF(AND(J12&lt;&gt;"None",E12&lt;&gt;0),VLOOKUP(J12,STD_Rates_lookup,2,FALSE),0))*(K12/10))</f>
        <v/>
      </c>
      <c r="M12" s="153" t="str">
        <f>IF('Basic Elections'!$C$65="","",IF(OR(J12="E",J12="F",J12="G",J12="H"),IF((C12/52)*0.6&gt;1000,1000,(C12/52)*0.6),0))</f>
        <v/>
      </c>
      <c r="N12" s="153" t="str">
        <f>IF('Basic Elections'!$C$65="","",(IF(AND(J12&lt;&gt;"None",E12&lt;&gt;0),VLOOKUP(J12,STD_Rates_lookup,2,FALSE),0))*(M12/10))</f>
        <v/>
      </c>
      <c r="O12" s="28" t="str">
        <f>IF('Basic Elections'!$C$65="","",'Basic Elections'!$C$45)</f>
        <v/>
      </c>
      <c r="P12" s="153" t="str">
        <f>IF('Basic Elections'!$C$65="","",IF(C12/12&gt;10000,10000,C12/12))</f>
        <v/>
      </c>
      <c r="Q12" s="153" t="str">
        <f>IF('Basic Elections'!$C$65="","",(IF(AND(O12&lt;&gt;"None",E12&lt;&gt;0),VLOOKUP(O12,LTD_Rates_lookup,2,FALSE),0))*(P12/100))</f>
        <v/>
      </c>
      <c r="R12" s="28" t="str">
        <f>IF('Basic Elections'!$C$65="","",IF(D12=0,0,VLOOKUP(D12,life_age_reduction,4,FALSE)))</f>
        <v/>
      </c>
      <c r="S12" s="28" t="str">
        <f>IF('Basic Elections'!$C$65="","",IF(G12="A",H12,0))</f>
        <v/>
      </c>
      <c r="T12" s="28" t="str">
        <f>IF('Basic Elections'!$C$65="","",IF(OR(G12="B",G12="C",G12="D",G12="E",G12="F"),VLOOKUP(G12,summary_benefit_lookup,2,FALSE),0))</f>
        <v/>
      </c>
      <c r="U12" s="28" t="str">
        <f>IF('Basic Elections'!$C$65="","",T12+S12)</f>
        <v/>
      </c>
      <c r="V12" s="28" t="str">
        <f t="shared" si="0"/>
        <v/>
      </c>
      <c r="W12" s="154" t="str">
        <f>IF('Basic Elections'!$C$65="","",IF(E12&gt;0,(V12*'summary lookup and rates'!$C$5)/1000,0))</f>
        <v/>
      </c>
      <c r="X12" s="154" t="str">
        <f>IF('Basic Elections'!$C$65="","",(V12*'summary lookup and rates'!$C$6)/1000)</f>
        <v/>
      </c>
      <c r="Y12" s="28" t="str">
        <f>IF('Basic Elections'!$C$65="","",IF(AND(E12&gt;0,'Basic Elections'!$C$29="Yes"),'summary lookup and rates'!$C$7,0))</f>
        <v/>
      </c>
      <c r="Z12" s="28" t="str">
        <f>IF('Basic Elections'!$C$65="","",IF(E12=0,"None",'Voluntary Elections'!$C$14))</f>
        <v/>
      </c>
      <c r="AA12" s="153" t="str">
        <f>IF('Basic Elections'!$C$65="","",IF((C12/52)*0.6&gt;1000,1000,(C12/52)*0.6))</f>
        <v/>
      </c>
      <c r="AB12" s="154" t="str">
        <f>IF('Basic Elections'!$C$65="","",IF(OR(E12=0,Z12="None"),0,INDEX('census age lookup Vol STD'!$B$4:$E$103,MATCH(D12,'census age lookup Vol STD'!$A$4:$A$103,0),MATCH(Z12,'census age lookup Vol STD'!$B$3:$E$3,0))*(AA12/10)))</f>
        <v/>
      </c>
      <c r="AC12" s="28" t="str">
        <f>IF('Basic Elections'!$C$65="","",IF(E12=0,"None",'Voluntary Elections'!$C$20))</f>
        <v/>
      </c>
      <c r="AD12" s="153" t="str">
        <f>IF('Basic Elections'!$C$65="","",IF(C12/12&gt;10000,10000,C12/12))</f>
        <v/>
      </c>
      <c r="AE12" s="154" t="str">
        <f>IF('Basic Elections'!$C$65="","",IF(OR(E12=0,AC12="None"),0,INDEX('census age lookup Vol LTD'!$B$4:$E$103,MATCH(D12,'census age lookup Vol LTD'!$A$4:$A$103,0),MATCH(AC12,'census age lookup Vol LTD'!$B$3:$E$3,0))*(AD12/100)))</f>
        <v/>
      </c>
    </row>
    <row r="13" spans="1:34" x14ac:dyDescent="0.3">
      <c r="A13" s="146" t="str">
        <f>IF('Basic Elections'!$C$66="","",'Basic Elections'!E66)</f>
        <v/>
      </c>
      <c r="B13" s="28" t="str">
        <f>IF('Basic Elections'!$C$66="","",'Basic Elections'!F66)</f>
        <v/>
      </c>
      <c r="C13" s="28" t="str">
        <f>IF('Basic Elections'!$C$66="","",'Basic Elections'!G66)</f>
        <v/>
      </c>
      <c r="D13" s="28" t="str">
        <f ca="1">IF('Basic Elections'!$C$66="","",IF(B13&gt;0,B13,IF(A13&gt;0,DATEDIF(A13,TODAY(),"Y"),0)))</f>
        <v/>
      </c>
      <c r="E13" s="28" t="str">
        <f>IF('Basic Elections'!$C$66="","",IF(OR(A13&lt;&gt;0,B13&lt;&gt;0),1,0))</f>
        <v/>
      </c>
      <c r="F13" s="28" t="str">
        <f>IF('Basic Elections'!$C$66="","",IF(E13=1,F12+1,0))</f>
        <v/>
      </c>
      <c r="G13" s="28" t="str">
        <f>IF('Basic Elections'!$C$66="","",'Basic Elections'!$C$18)</f>
        <v/>
      </c>
      <c r="H13" s="152" t="str">
        <f>IF('Basic Elections'!$C$66="","",IF(ROUNDUP(C13,-3)&gt;100000,100000,ROUNDUP(C13,-3)))</f>
        <v/>
      </c>
      <c r="I13" s="28" t="str">
        <f>IF('Basic Elections'!$C$66="","",'Basic Elections'!$C$29)</f>
        <v/>
      </c>
      <c r="J13" s="28" t="str">
        <f>IF('Basic Elections'!$C$66="","",'Basic Elections'!$C$34)</f>
        <v/>
      </c>
      <c r="K13" s="153" t="str">
        <f>IF('Basic Elections'!$C$66="","",IF(OR(J13="A",J13="B",J13="C",J13="D"),(IF((C13/52)*0.6667&gt;1000,1000,(C13/52)*0.6667)),0))</f>
        <v/>
      </c>
      <c r="L13" s="153" t="str">
        <f>IF('Basic Elections'!$C$66="","",(IF(AND(J13&lt;&gt;"None",E13&lt;&gt;0),VLOOKUP(J13,STD_Rates_lookup,2,FALSE),0))*(K13/10))</f>
        <v/>
      </c>
      <c r="M13" s="153" t="str">
        <f>IF('Basic Elections'!$C$66="","",IF(OR(J13="E",J13="F",J13="G",J13="H"),IF((C13/52)*0.6&gt;1000,1000,(C13/52)*0.6),0))</f>
        <v/>
      </c>
      <c r="N13" s="153" t="str">
        <f>IF('Basic Elections'!$C$66="","",(IF(AND(J13&lt;&gt;"None",E13&lt;&gt;0),VLOOKUP(J13,STD_Rates_lookup,2,FALSE),0))*(M13/10))</f>
        <v/>
      </c>
      <c r="O13" s="28" t="str">
        <f>IF('Basic Elections'!$C$66="","",'Basic Elections'!$C$45)</f>
        <v/>
      </c>
      <c r="P13" s="153" t="str">
        <f>IF('Basic Elections'!$C$66="","",IF(C13/12&gt;10000,10000,C13/12))</f>
        <v/>
      </c>
      <c r="Q13" s="153" t="str">
        <f>IF('Basic Elections'!$C$66="","",(IF(AND(O13&lt;&gt;"None",E13&lt;&gt;0),VLOOKUP(O13,LTD_Rates_lookup,2,FALSE),0))*(P13/100))</f>
        <v/>
      </c>
      <c r="R13" s="28" t="str">
        <f>IF('Basic Elections'!$C$66="","",IF(D13=0,0,VLOOKUP(D13,life_age_reduction,4,FALSE)))</f>
        <v/>
      </c>
      <c r="S13" s="28" t="str">
        <f>IF('Basic Elections'!$C$66="","",IF(G13="A",H13,0))</f>
        <v/>
      </c>
      <c r="T13" s="28" t="str">
        <f>IF('Basic Elections'!$C$66="","",IF(OR(G13="B",G13="C",G13="D",G13="E",G13="F"),VLOOKUP(G13,summary_benefit_lookup,2,FALSE),0))</f>
        <v/>
      </c>
      <c r="U13" s="28" t="str">
        <f>IF('Basic Elections'!$C$66="","",T13+S13)</f>
        <v/>
      </c>
      <c r="V13" s="28" t="str">
        <f t="shared" si="0"/>
        <v/>
      </c>
      <c r="W13" s="154" t="str">
        <f>IF('Basic Elections'!$C$66="","",IF(E13&gt;0,(V13*'summary lookup and rates'!$C$5)/1000,0))</f>
        <v/>
      </c>
      <c r="X13" s="154" t="str">
        <f>IF('Basic Elections'!$C$66="","",(V13*'summary lookup and rates'!$C$6)/1000)</f>
        <v/>
      </c>
      <c r="Y13" s="28" t="str">
        <f>IF('Basic Elections'!$C$66="","",IF(AND(E13&gt;0,'Basic Elections'!$C$29="Yes"),'summary lookup and rates'!$C$7,0))</f>
        <v/>
      </c>
      <c r="Z13" s="28" t="str">
        <f>IF('Basic Elections'!$C$66="","",IF(E13=0,"None",'Voluntary Elections'!$C$14))</f>
        <v/>
      </c>
      <c r="AA13" s="153" t="str">
        <f>IF('Basic Elections'!$C$66="","",IF((C13/52)*0.6&gt;1000,1000,(C13/52)*0.6))</f>
        <v/>
      </c>
      <c r="AB13" s="154" t="str">
        <f>IF('Basic Elections'!$C$66="","",IF(OR(E13=0,Z13="None"),0,INDEX('census age lookup Vol STD'!$B$4:$E$103,MATCH(D13,'census age lookup Vol STD'!$A$4:$A$103,0),MATCH(Z13,'census age lookup Vol STD'!$B$3:$E$3,0))*(AA13/10)))</f>
        <v/>
      </c>
      <c r="AC13" s="28" t="str">
        <f>IF('Basic Elections'!$C$66="","",IF(E13=0,"None",'Voluntary Elections'!$C$20))</f>
        <v/>
      </c>
      <c r="AD13" s="153" t="str">
        <f>IF('Basic Elections'!$C$66="","",IF(C13/12&gt;10000,10000,C13/12))</f>
        <v/>
      </c>
      <c r="AE13" s="154" t="str">
        <f>IF('Basic Elections'!$C$66="","",IF(OR(E13=0,AC13="None"),0,INDEX('census age lookup Vol LTD'!$B$4:$E$103,MATCH(D13,'census age lookup Vol LTD'!$A$4:$A$103,0),MATCH(AC13,'census age lookup Vol LTD'!$B$3:$E$3,0))*(AD13/100)))</f>
        <v/>
      </c>
    </row>
    <row r="14" spans="1:34" x14ac:dyDescent="0.3">
      <c r="A14" s="146" t="str">
        <f>IF('Basic Elections'!$C$67="","",'Basic Elections'!E67)</f>
        <v/>
      </c>
      <c r="B14" s="28" t="str">
        <f>IF('Basic Elections'!$C$67="","",'Basic Elections'!F67)</f>
        <v/>
      </c>
      <c r="C14" s="28" t="str">
        <f>IF('Basic Elections'!$C$67="","",'Basic Elections'!G67)</f>
        <v/>
      </c>
      <c r="D14" s="28" t="str">
        <f ca="1">IF('Basic Elections'!$C$67="","",IF(B14&gt;0,B14,IF(A14&gt;0,DATEDIF(A14,TODAY(),"Y"),0)))</f>
        <v/>
      </c>
      <c r="E14" s="28" t="str">
        <f>IF('Basic Elections'!$C$67="","",IF(OR(A14&lt;&gt;0,B14&lt;&gt;0),1,0))</f>
        <v/>
      </c>
      <c r="F14" s="28" t="str">
        <f>IF('Basic Elections'!$C$67="","",IF(E14=1,F13+1,0))</f>
        <v/>
      </c>
      <c r="G14" s="28" t="str">
        <f>IF('Basic Elections'!$C$67="","",'Basic Elections'!$C$18)</f>
        <v/>
      </c>
      <c r="H14" s="152" t="str">
        <f>IF('Basic Elections'!$C$67="","",IF(ROUNDUP(C14,-3)&gt;100000,100000,ROUNDUP(C14,-3)))</f>
        <v/>
      </c>
      <c r="I14" s="28" t="str">
        <f>IF('Basic Elections'!$C$67="","",'Basic Elections'!$C$29)</f>
        <v/>
      </c>
      <c r="J14" s="28" t="str">
        <f>IF('Basic Elections'!$C$67="","",'Basic Elections'!$C$34)</f>
        <v/>
      </c>
      <c r="K14" s="153" t="str">
        <f>IF('Basic Elections'!$C$67="","",IF(OR(J14="A",J14="B",J14="C",J14="D"),(IF((C14/52)*0.6667&gt;1000,1000,(C14/52)*0.6667)),0))</f>
        <v/>
      </c>
      <c r="L14" s="153" t="str">
        <f>IF('Basic Elections'!$C$67="","",(IF(AND(J14&lt;&gt;"None",E14&lt;&gt;0),VLOOKUP(J14,STD_Rates_lookup,2,FALSE),0))*(K14/10))</f>
        <v/>
      </c>
      <c r="M14" s="153" t="str">
        <f>IF('Basic Elections'!$C$67="","",IF(OR(J14="E",J14="F",J14="G",J14="H"),IF((C14/52)*0.6&gt;1000,1000,(C14/52)*0.6),0))</f>
        <v/>
      </c>
      <c r="N14" s="153" t="str">
        <f>IF('Basic Elections'!$C$67="","",(IF(AND(J14&lt;&gt;"None",E14&lt;&gt;0),VLOOKUP(J14,STD_Rates_lookup,2,FALSE),0))*(M14/10))</f>
        <v/>
      </c>
      <c r="O14" s="28" t="str">
        <f>IF('Basic Elections'!$C$67="","",'Basic Elections'!$C$45)</f>
        <v/>
      </c>
      <c r="P14" s="153" t="str">
        <f>IF('Basic Elections'!$C$67="","",IF(C14/12&gt;10000,10000,C14/12))</f>
        <v/>
      </c>
      <c r="Q14" s="153" t="str">
        <f>IF('Basic Elections'!$C$67="","",(IF(AND(O14&lt;&gt;"None",E14&lt;&gt;0),VLOOKUP(O14,LTD_Rates_lookup,2,FALSE),0))*(P14/100))</f>
        <v/>
      </c>
      <c r="R14" s="28" t="str">
        <f>IF('Basic Elections'!$C$67="","",IF(D14=0,0,VLOOKUP(D14,life_age_reduction,4,FALSE)))</f>
        <v/>
      </c>
      <c r="S14" s="28" t="str">
        <f>IF('Basic Elections'!$C$67="","",IF(G14="A",H14,0))</f>
        <v/>
      </c>
      <c r="T14" s="28" t="str">
        <f>IF('Basic Elections'!$C$67="","",IF(OR(G14="B",G14="C",G14="D",G14="E",G14="F"),VLOOKUP(G14,summary_benefit_lookup,2,FALSE),0))</f>
        <v/>
      </c>
      <c r="U14" s="28" t="str">
        <f>IF('Basic Elections'!$C$67="","",T14+S14)</f>
        <v/>
      </c>
      <c r="V14" s="28" t="str">
        <f t="shared" si="0"/>
        <v/>
      </c>
      <c r="W14" s="154" t="str">
        <f>IF('Basic Elections'!$C$67="","",IF(E14&gt;0,(V14*'summary lookup and rates'!$C$5)/1000,0))</f>
        <v/>
      </c>
      <c r="X14" s="154" t="str">
        <f>IF('Basic Elections'!$C$67="","",(V14*'summary lookup and rates'!$C$6)/1000)</f>
        <v/>
      </c>
      <c r="Y14" s="28" t="str">
        <f>IF('Basic Elections'!$C$67="","",IF(AND(E14&gt;0,'Basic Elections'!$C$29="Yes"),'summary lookup and rates'!$C$7,0))</f>
        <v/>
      </c>
      <c r="Z14" s="28" t="str">
        <f>IF('Basic Elections'!$C$67="","",IF(E14=0,"None",'Voluntary Elections'!$C$14))</f>
        <v/>
      </c>
      <c r="AA14" s="153" t="str">
        <f>IF('Basic Elections'!$C$67="","",IF((C14/52)*0.6&gt;1000,1000,(C14/52)*0.6))</f>
        <v/>
      </c>
      <c r="AB14" s="154" t="str">
        <f>IF('Basic Elections'!$C$67="","",IF(OR(E14=0,Z14="None"),0,INDEX('census age lookup Vol STD'!$B$4:$E$103,MATCH(D14,'census age lookup Vol STD'!$A$4:$A$103,0),MATCH(Z14,'census age lookup Vol STD'!$B$3:$E$3,0))*(AA14/10)))</f>
        <v/>
      </c>
      <c r="AC14" s="28" t="str">
        <f>IF('Basic Elections'!$C$67="","",IF(E14=0,"None",'Voluntary Elections'!$C$20))</f>
        <v/>
      </c>
      <c r="AD14" s="153" t="str">
        <f>IF('Basic Elections'!$C$67="","",IF(C14/12&gt;10000,10000,C14/12))</f>
        <v/>
      </c>
      <c r="AE14" s="154" t="str">
        <f>IF('Basic Elections'!$C$67="","",IF(OR(E14=0,AC14="None"),0,INDEX('census age lookup Vol LTD'!$B$4:$E$103,MATCH(D14,'census age lookup Vol LTD'!$A$4:$A$103,0),MATCH(AC14,'census age lookup Vol LTD'!$B$3:$E$3,0))*(AD14/100)))</f>
        <v/>
      </c>
    </row>
    <row r="15" spans="1:34" x14ac:dyDescent="0.3">
      <c r="A15" s="146" t="str">
        <f>IF('Basic Elections'!$C$68="","",'Basic Elections'!E68)</f>
        <v/>
      </c>
      <c r="B15" s="28" t="str">
        <f>IF('Basic Elections'!$C$68="","",'Basic Elections'!F68)</f>
        <v/>
      </c>
      <c r="C15" s="28" t="str">
        <f>IF('Basic Elections'!$C$68="","",'Basic Elections'!G68)</f>
        <v/>
      </c>
      <c r="D15" s="28" t="str">
        <f ca="1">IF('Basic Elections'!$C$68="","",IF(B15&gt;0,B15,IF(A15&gt;0,DATEDIF(A15,TODAY(),"Y"),0)))</f>
        <v/>
      </c>
      <c r="E15" s="28" t="str">
        <f>IF('Basic Elections'!$C$68="","",IF(OR(A15&lt;&gt;0,B15&lt;&gt;0),1,0))</f>
        <v/>
      </c>
      <c r="F15" s="28" t="str">
        <f>IF('Basic Elections'!$C$68="","",IF(E15=1,F14+1,0))</f>
        <v/>
      </c>
      <c r="G15" s="28" t="str">
        <f>IF('Basic Elections'!$C$68="","",'Basic Elections'!$C$18)</f>
        <v/>
      </c>
      <c r="H15" s="152" t="str">
        <f>IF('Basic Elections'!$C$68="","",IF(ROUNDUP(C15,-3)&gt;100000,100000,ROUNDUP(C15,-3)))</f>
        <v/>
      </c>
      <c r="I15" s="28" t="str">
        <f>IF('Basic Elections'!$C$68="","",'Basic Elections'!$C$29)</f>
        <v/>
      </c>
      <c r="J15" s="28" t="str">
        <f>IF('Basic Elections'!$C$68="","",'Basic Elections'!$C$34)</f>
        <v/>
      </c>
      <c r="K15" s="153" t="str">
        <f>IF('Basic Elections'!$C$68="","",IF(OR(J15="A",J15="B",J15="C",J15="D"),(IF((C15/52)*0.6667&gt;1000,1000,(C15/52)*0.6667)),0))</f>
        <v/>
      </c>
      <c r="L15" s="153" t="str">
        <f>IF('Basic Elections'!$C$68="","",(IF(AND(J15&lt;&gt;"None",E15&lt;&gt;0),VLOOKUP(J15,STD_Rates_lookup,2,FALSE),0))*(K15/10))</f>
        <v/>
      </c>
      <c r="M15" s="153" t="str">
        <f>IF('Basic Elections'!$C$68="","",IF(OR(J15="E",J15="F",J15="G",J15="H"),IF((C15/52)*0.6&gt;1000,1000,(C15/52)*0.6),0))</f>
        <v/>
      </c>
      <c r="N15" s="153" t="str">
        <f>IF('Basic Elections'!$C$68="","",(IF(AND(J15&lt;&gt;"None",E15&lt;&gt;0),VLOOKUP(J15,STD_Rates_lookup,2,FALSE),0))*(M15/10))</f>
        <v/>
      </c>
      <c r="O15" s="28" t="str">
        <f>IF('Basic Elections'!$C$68="","",'Basic Elections'!$C$45)</f>
        <v/>
      </c>
      <c r="P15" s="153" t="str">
        <f>IF('Basic Elections'!$C$68="","",IF(C15/12&gt;10000,10000,C15/12))</f>
        <v/>
      </c>
      <c r="Q15" s="153" t="str">
        <f>IF('Basic Elections'!$C$68="","",(IF(AND(O15&lt;&gt;"None",E15&lt;&gt;0),VLOOKUP(O15,LTD_Rates_lookup,2,FALSE),0))*(P15/100))</f>
        <v/>
      </c>
      <c r="R15" s="28" t="str">
        <f>IF('Basic Elections'!$C$68="","",IF(D15=0,0,VLOOKUP(D15,life_age_reduction,4,FALSE)))</f>
        <v/>
      </c>
      <c r="S15" s="28" t="str">
        <f>IF('Basic Elections'!$C$68="","",IF(G15="A",H15,0))</f>
        <v/>
      </c>
      <c r="T15" s="28" t="str">
        <f>IF('Basic Elections'!$C$68="","",IF(OR(G15="B",G15="C",G15="D",G15="E",G15="F"),VLOOKUP(G15,summary_benefit_lookup,2,FALSE),0))</f>
        <v/>
      </c>
      <c r="U15" s="28" t="str">
        <f>IF('Basic Elections'!$C$68="","",T15+S15)</f>
        <v/>
      </c>
      <c r="V15" s="28" t="str">
        <f t="shared" si="0"/>
        <v/>
      </c>
      <c r="W15" s="154" t="str">
        <f>IF('Basic Elections'!$C$68="","",IF(E15&gt;0,(V15*'summary lookup and rates'!$C$5)/1000,0))</f>
        <v/>
      </c>
      <c r="X15" s="154" t="str">
        <f>IF('Basic Elections'!$C$68="","",(V15*'summary lookup and rates'!$C$6)/1000)</f>
        <v/>
      </c>
      <c r="Y15" s="28" t="str">
        <f>IF('Basic Elections'!$C$68="","",IF(AND(E15&gt;0,'Basic Elections'!$C$29="Yes"),'summary lookup and rates'!$C$7,0))</f>
        <v/>
      </c>
      <c r="Z15" s="28" t="str">
        <f>IF('Basic Elections'!$C$68="","",IF(E15=0,"None",'Voluntary Elections'!$C$14))</f>
        <v/>
      </c>
      <c r="AA15" s="153" t="str">
        <f>IF('Basic Elections'!$C$68="","",IF((C15/52)*0.6&gt;1000,1000,(C15/52)*0.6))</f>
        <v/>
      </c>
      <c r="AB15" s="154" t="str">
        <f>IF('Basic Elections'!$C$68="","",IF(OR(E15=0,Z15="None"),0,INDEX('census age lookup Vol STD'!$B$4:$E$103,MATCH(D15,'census age lookup Vol STD'!$A$4:$A$103,0),MATCH(Z15,'census age lookup Vol STD'!$B$3:$E$3,0))*(AA15/10)))</f>
        <v/>
      </c>
      <c r="AC15" s="28" t="str">
        <f>IF('Basic Elections'!$C$68="","",IF(E15=0,"None",'Voluntary Elections'!$C$20))</f>
        <v/>
      </c>
      <c r="AD15" s="153" t="str">
        <f>IF('Basic Elections'!$C$68="","",IF(C15/12&gt;10000,10000,C15/12))</f>
        <v/>
      </c>
      <c r="AE15" s="154" t="str">
        <f>IF('Basic Elections'!$C$68="","",IF(OR(E15=0,AC15="None"),0,INDEX('census age lookup Vol LTD'!$B$4:$E$103,MATCH(D15,'census age lookup Vol LTD'!$A$4:$A$103,0),MATCH(AC15,'census age lookup Vol LTD'!$B$3:$E$3,0))*(AD15/100)))</f>
        <v/>
      </c>
    </row>
    <row r="16" spans="1:34" x14ac:dyDescent="0.3">
      <c r="A16" s="146" t="str">
        <f>IF('Basic Elections'!$C$69="","",'Basic Elections'!E69)</f>
        <v/>
      </c>
      <c r="B16" s="28" t="str">
        <f>IF('Basic Elections'!$C$69="","",'Basic Elections'!F69)</f>
        <v/>
      </c>
      <c r="C16" s="28" t="str">
        <f>IF('Basic Elections'!$C$69="","",'Basic Elections'!G69)</f>
        <v/>
      </c>
      <c r="D16" s="28" t="str">
        <f ca="1">IF('Basic Elections'!$C$69="","",IF(B16&gt;0,B16,IF(A16&gt;0,DATEDIF(A16,TODAY(),"Y"),0)))</f>
        <v/>
      </c>
      <c r="E16" s="28" t="str">
        <f>IF('Basic Elections'!$C$69="","",IF(OR(A16&lt;&gt;0,B16&lt;&gt;0),1,0))</f>
        <v/>
      </c>
      <c r="F16" s="28" t="str">
        <f>IF('Basic Elections'!$C$69="","",IF(E16=1,F15+1,0))</f>
        <v/>
      </c>
      <c r="G16" s="28" t="str">
        <f>IF('Basic Elections'!$C$69="","",'Basic Elections'!$C$18)</f>
        <v/>
      </c>
      <c r="H16" s="152" t="str">
        <f>IF('Basic Elections'!$C$69="","",IF(ROUNDUP(C16,-3)&gt;100000,100000,ROUNDUP(C16,-3)))</f>
        <v/>
      </c>
      <c r="I16" s="28" t="str">
        <f>IF('Basic Elections'!$C$69="","",'Basic Elections'!$C$29)</f>
        <v/>
      </c>
      <c r="J16" s="28" t="str">
        <f>IF('Basic Elections'!$C$69="","",'Basic Elections'!$C$34)</f>
        <v/>
      </c>
      <c r="K16" s="153" t="str">
        <f>IF('Basic Elections'!$C$69="","",IF(OR(J16="A",J16="B",J16="C",J16="D"),(IF((C16/52)*0.6667&gt;1000,1000,(C16/52)*0.6667)),0))</f>
        <v/>
      </c>
      <c r="L16" s="153" t="str">
        <f>IF('Basic Elections'!$C$69="","",(IF(AND(J16&lt;&gt;"None",E16&lt;&gt;0),VLOOKUP(J16,STD_Rates_lookup,2,FALSE),0))*(K16/10))</f>
        <v/>
      </c>
      <c r="M16" s="153" t="str">
        <f>IF('Basic Elections'!$C$69="","",IF(OR(J16="E",J16="F",J16="G",J16="H"),IF((C16/52)*0.6&gt;1000,1000,(C16/52)*0.6),0))</f>
        <v/>
      </c>
      <c r="N16" s="153" t="str">
        <f>IF('Basic Elections'!$C$69="","",(IF(AND(J16&lt;&gt;"None",E16&lt;&gt;0),VLOOKUP(J16,STD_Rates_lookup,2,FALSE),0))*(M16/10))</f>
        <v/>
      </c>
      <c r="O16" s="28" t="str">
        <f>IF('Basic Elections'!$C$69="","",'Basic Elections'!$C$45)</f>
        <v/>
      </c>
      <c r="P16" s="153" t="str">
        <f>IF('Basic Elections'!$C$69="","",IF(C16/12&gt;10000,10000,C16/12))</f>
        <v/>
      </c>
      <c r="Q16" s="153" t="str">
        <f>IF('Basic Elections'!$C$69="","",(IF(AND(O16&lt;&gt;"None",E16&lt;&gt;0),VLOOKUP(O16,LTD_Rates_lookup,2,FALSE),0))*(P16/100))</f>
        <v/>
      </c>
      <c r="R16" s="28" t="str">
        <f>IF('Basic Elections'!$C$69="","",IF(D16=0,0,VLOOKUP(D16,life_age_reduction,4,FALSE)))</f>
        <v/>
      </c>
      <c r="S16" s="28" t="str">
        <f>IF('Basic Elections'!$C$69="","",IF(G16="A",H16,0))</f>
        <v/>
      </c>
      <c r="T16" s="28" t="str">
        <f>IF('Basic Elections'!$C$69="","",IF(OR(G16="B",G16="C",G16="D",G16="E",G16="F"),VLOOKUP(G16,summary_benefit_lookup,2,FALSE),0))</f>
        <v/>
      </c>
      <c r="U16" s="28" t="str">
        <f>IF('Basic Elections'!$C$69="","",T16+S16)</f>
        <v/>
      </c>
      <c r="V16" s="28" t="str">
        <f t="shared" si="0"/>
        <v/>
      </c>
      <c r="W16" s="154" t="str">
        <f>IF('Basic Elections'!$C$69="","",IF(E16&gt;0,(V16*'summary lookup and rates'!$C$5)/1000,0))</f>
        <v/>
      </c>
      <c r="X16" s="154" t="str">
        <f>IF('Basic Elections'!$C$69="","",(V16*'summary lookup and rates'!$C$6)/1000)</f>
        <v/>
      </c>
      <c r="Y16" s="28" t="str">
        <f>IF('Basic Elections'!$C$69="","",IF(AND(E16&gt;0,'Basic Elections'!$C$29="Yes"),'summary lookup and rates'!$C$7,0))</f>
        <v/>
      </c>
      <c r="Z16" s="28" t="str">
        <f>IF('Basic Elections'!$C$69="","",IF(E16=0,"None",'Voluntary Elections'!$C$14))</f>
        <v/>
      </c>
      <c r="AA16" s="153" t="str">
        <f>IF('Basic Elections'!$C$69="","",IF((C16/52)*0.6&gt;1000,1000,(C16/52)*0.6))</f>
        <v/>
      </c>
      <c r="AB16" s="154" t="str">
        <f>IF('Basic Elections'!$C$69="","",IF(OR(E16=0,Z16="None"),0,INDEX('census age lookup Vol STD'!$B$4:$E$103,MATCH(D16,'census age lookup Vol STD'!$A$4:$A$103,0),MATCH(Z16,'census age lookup Vol STD'!$B$3:$E$3,0))*(AA16/10)))</f>
        <v/>
      </c>
      <c r="AC16" s="28" t="str">
        <f>IF('Basic Elections'!$C$69="","",IF(E16=0,"None",'Voluntary Elections'!$C$20))</f>
        <v/>
      </c>
      <c r="AD16" s="153" t="str">
        <f>IF('Basic Elections'!$C$69="","",IF(C16/12&gt;10000,10000,C16/12))</f>
        <v/>
      </c>
      <c r="AE16" s="154" t="str">
        <f>IF('Basic Elections'!$C$69="","",IF(OR(E16=0,AC16="None"),0,INDEX('census age lookup Vol LTD'!$B$4:$E$103,MATCH(D16,'census age lookup Vol LTD'!$A$4:$A$103,0),MATCH(AC16,'census age lookup Vol LTD'!$B$3:$E$3,0))*(AD16/100)))</f>
        <v/>
      </c>
    </row>
    <row r="17" spans="1:31" x14ac:dyDescent="0.3">
      <c r="A17" s="146" t="str">
        <f>IF('Basic Elections'!$C$70="","",'Basic Elections'!E70)</f>
        <v/>
      </c>
      <c r="B17" s="28" t="str">
        <f>IF('Basic Elections'!$C$70="","",'Basic Elections'!F70)</f>
        <v/>
      </c>
      <c r="C17" s="28" t="str">
        <f>IF('Basic Elections'!$C$70="","",'Basic Elections'!G70)</f>
        <v/>
      </c>
      <c r="D17" s="28" t="str">
        <f ca="1">IF('Basic Elections'!$C$70="","",IF(B17&gt;0,B17,IF(A17&gt;0,DATEDIF(A17,TODAY(),"Y"),0)))</f>
        <v/>
      </c>
      <c r="E17" s="28" t="str">
        <f>IF('Basic Elections'!$C$70="","",IF(OR(A17&lt;&gt;0,B17&lt;&gt;0),1,0))</f>
        <v/>
      </c>
      <c r="F17" s="28" t="str">
        <f>IF('Basic Elections'!$C$70="","",IF(E17=1,F16+1,0))</f>
        <v/>
      </c>
      <c r="G17" s="28" t="str">
        <f>IF('Basic Elections'!$C$70="","",'Basic Elections'!$C$18)</f>
        <v/>
      </c>
      <c r="H17" s="152" t="str">
        <f>IF('Basic Elections'!$C$70="","",IF(ROUNDUP(C17,-3)&gt;100000,100000,ROUNDUP(C17,-3)))</f>
        <v/>
      </c>
      <c r="I17" s="28" t="str">
        <f>IF('Basic Elections'!$C$70="","",'Basic Elections'!$C$29)</f>
        <v/>
      </c>
      <c r="J17" s="28" t="str">
        <f>IF('Basic Elections'!$C$70="","",'Basic Elections'!$C$34)</f>
        <v/>
      </c>
      <c r="K17" s="153" t="str">
        <f>IF('Basic Elections'!$C$70="","",IF(OR(J17="A",J17="B",J17="C",J17="D"),(IF((C17/52)*0.6667&gt;1000,1000,(C17/52)*0.6667)),0))</f>
        <v/>
      </c>
      <c r="L17" s="153" t="str">
        <f>IF('Basic Elections'!$C$70="","",(IF(AND(J17&lt;&gt;"None",E17&lt;&gt;0),VLOOKUP(J17,STD_Rates_lookup,2,FALSE),0))*(K17/10))</f>
        <v/>
      </c>
      <c r="M17" s="153" t="str">
        <f>IF('Basic Elections'!$C$70="","",IF(OR(J17="E",J17="F",J17="G",J17="H"),IF((C17/52)*0.6&gt;1000,1000,(C17/52)*0.6),0))</f>
        <v/>
      </c>
      <c r="N17" s="153" t="str">
        <f>IF('Basic Elections'!$C$70="","",(IF(AND(J17&lt;&gt;"None",E17&lt;&gt;0),VLOOKUP(J17,STD_Rates_lookup,2,FALSE),0))*(M17/10))</f>
        <v/>
      </c>
      <c r="O17" s="28" t="str">
        <f>IF('Basic Elections'!$C$70="","",'Basic Elections'!$C$45)</f>
        <v/>
      </c>
      <c r="P17" s="153" t="str">
        <f>IF('Basic Elections'!$C$70="","",IF(C17/12&gt;10000,10000,C17/12))</f>
        <v/>
      </c>
      <c r="Q17" s="153" t="str">
        <f>IF('Basic Elections'!$C$70="","",(IF(AND(O17&lt;&gt;"None",E17&lt;&gt;0),VLOOKUP(O17,LTD_Rates_lookup,2,FALSE),0))*(P17/100))</f>
        <v/>
      </c>
      <c r="R17" s="28" t="str">
        <f>IF('Basic Elections'!$C$70="","",IF(D17=0,0,VLOOKUP(D17,life_age_reduction,4,FALSE)))</f>
        <v/>
      </c>
      <c r="S17" s="28" t="str">
        <f>IF('Basic Elections'!$C$70="","",IF(G17="A",H17,0))</f>
        <v/>
      </c>
      <c r="T17" s="28" t="str">
        <f>IF('Basic Elections'!$C$70="","",IF(OR(G17="B",G17="C",G17="D",G17="E",G17="F"),VLOOKUP(G17,summary_benefit_lookup,2,FALSE),0))</f>
        <v/>
      </c>
      <c r="U17" s="28" t="str">
        <f>IF('Basic Elections'!$C$70="","",T17+S17)</f>
        <v/>
      </c>
      <c r="V17" s="28" t="str">
        <f t="shared" si="0"/>
        <v/>
      </c>
      <c r="W17" s="154" t="str">
        <f>IF('Basic Elections'!$C$70="","",IF(E17&gt;0,(V17*'summary lookup and rates'!$C$5)/1000,0))</f>
        <v/>
      </c>
      <c r="X17" s="154" t="str">
        <f>IF('Basic Elections'!$C$70="","",(V17*'summary lookup and rates'!$C$6)/1000)</f>
        <v/>
      </c>
      <c r="Y17" s="28" t="str">
        <f>IF('Basic Elections'!$C$70="","",IF(AND(E17&gt;0,'Basic Elections'!$C$29="Yes"),'summary lookup and rates'!$C$7,0))</f>
        <v/>
      </c>
      <c r="Z17" s="28" t="str">
        <f>IF('Basic Elections'!$C$70="","",IF(E17=0,"None",'Voluntary Elections'!$C$14))</f>
        <v/>
      </c>
      <c r="AA17" s="153" t="str">
        <f>IF('Basic Elections'!$C$70="","",IF((C17/52)*0.6&gt;1000,1000,(C17/52)*0.6))</f>
        <v/>
      </c>
      <c r="AB17" s="154" t="str">
        <f>IF('Basic Elections'!$C$70="","",IF(OR(E17=0,Z17="None"),0,INDEX('census age lookup Vol STD'!$B$4:$E$103,MATCH(D17,'census age lookup Vol STD'!$A$4:$A$103,0),MATCH(Z17,'census age lookup Vol STD'!$B$3:$E$3,0))*(AA17/10)))</f>
        <v/>
      </c>
      <c r="AC17" s="28" t="str">
        <f>IF('Basic Elections'!$C$70="","",IF(E17=0,"None",'Voluntary Elections'!$C$20))</f>
        <v/>
      </c>
      <c r="AD17" s="153" t="str">
        <f>IF('Basic Elections'!$C$70="","",IF(C17/12&gt;10000,10000,C17/12))</f>
        <v/>
      </c>
      <c r="AE17" s="154" t="str">
        <f>IF('Basic Elections'!$C$70="","",IF(OR(E17=0,AC17="None"),0,INDEX('census age lookup Vol LTD'!$B$4:$E$103,MATCH(D17,'census age lookup Vol LTD'!$A$4:$A$103,0),MATCH(AC17,'census age lookup Vol LTD'!$B$3:$E$3,0))*(AD17/100)))</f>
        <v/>
      </c>
    </row>
    <row r="18" spans="1:31" x14ac:dyDescent="0.3">
      <c r="A18" s="146" t="str">
        <f>IF('Basic Elections'!$C$71="","",'Basic Elections'!E71)</f>
        <v/>
      </c>
      <c r="B18" s="28" t="str">
        <f>IF('Basic Elections'!$C$71="","",'Basic Elections'!F71)</f>
        <v/>
      </c>
      <c r="C18" s="28" t="str">
        <f>IF('Basic Elections'!$C$71="","",'Basic Elections'!G71)</f>
        <v/>
      </c>
      <c r="D18" s="28" t="str">
        <f ca="1">IF('Basic Elections'!$C$71="","",IF(B18&gt;0,B18,IF(A18&gt;0,DATEDIF(A18,TODAY(),"Y"),0)))</f>
        <v/>
      </c>
      <c r="E18" s="28" t="str">
        <f>IF('Basic Elections'!$C$71="","",IF(OR(A18&lt;&gt;0,B18&lt;&gt;0),1,0))</f>
        <v/>
      </c>
      <c r="F18" s="28" t="str">
        <f>IF('Basic Elections'!$C$71="","",IF(E18=1,F17+1,0))</f>
        <v/>
      </c>
      <c r="G18" s="28" t="str">
        <f>IF('Basic Elections'!$C$71="","",'Basic Elections'!$C$18)</f>
        <v/>
      </c>
      <c r="H18" s="152" t="str">
        <f>IF('Basic Elections'!$C$71="","",IF(ROUNDUP(C18,-3)&gt;100000,100000,ROUNDUP(C18,-3)))</f>
        <v/>
      </c>
      <c r="I18" s="28" t="str">
        <f>IF('Basic Elections'!$C$71="","",'Basic Elections'!$C$29)</f>
        <v/>
      </c>
      <c r="J18" s="28" t="str">
        <f>IF('Basic Elections'!$C$71="","",'Basic Elections'!$C$34)</f>
        <v/>
      </c>
      <c r="K18" s="153" t="str">
        <f>IF('Basic Elections'!$C$71="","",IF(OR(J18="A",J18="B",J18="C",J18="D"),(IF((C18/52)*0.6667&gt;1000,1000,(C18/52)*0.6667)),0))</f>
        <v/>
      </c>
      <c r="L18" s="153" t="str">
        <f>IF('Basic Elections'!$C$71="","",(IF(AND(J18&lt;&gt;"None",E18&lt;&gt;0),VLOOKUP(J18,STD_Rates_lookup,2,FALSE),0))*(K18/10))</f>
        <v/>
      </c>
      <c r="M18" s="153" t="str">
        <f>IF('Basic Elections'!$C$71="","",IF(OR(J18="E",J18="F",J18="G",J18="H"),IF((C18/52)*0.6&gt;1000,1000,(C18/52)*0.6),0))</f>
        <v/>
      </c>
      <c r="N18" s="153" t="str">
        <f>IF('Basic Elections'!$C$71="","",(IF(AND(J18&lt;&gt;"None",E18&lt;&gt;0),VLOOKUP(J18,STD_Rates_lookup,2,FALSE),0))*(M18/10))</f>
        <v/>
      </c>
      <c r="O18" s="28" t="str">
        <f>IF('Basic Elections'!$C$71="","",'Basic Elections'!$C$45)</f>
        <v/>
      </c>
      <c r="P18" s="153" t="str">
        <f>IF('Basic Elections'!$C$71="","",IF(C18/12&gt;10000,10000,C18/12))</f>
        <v/>
      </c>
      <c r="Q18" s="153" t="str">
        <f>IF('Basic Elections'!$C$71="","",(IF(AND(O18&lt;&gt;"None",E18&lt;&gt;0),VLOOKUP(O18,LTD_Rates_lookup,2,FALSE),0))*(P18/100))</f>
        <v/>
      </c>
      <c r="R18" s="28" t="str">
        <f>IF('Basic Elections'!$C$71="","",IF(D18=0,0,VLOOKUP(D18,life_age_reduction,4,FALSE)))</f>
        <v/>
      </c>
      <c r="S18" s="28" t="str">
        <f>IF('Basic Elections'!$C$71="","",IF(G18="A",H18,0))</f>
        <v/>
      </c>
      <c r="T18" s="28" t="str">
        <f>IF('Basic Elections'!$C$71="","",IF(OR(G18="B",G18="C",G18="D",G18="E",G18="F"),VLOOKUP(G18,summary_benefit_lookup,2,FALSE),0))</f>
        <v/>
      </c>
      <c r="U18" s="28" t="str">
        <f>IF('Basic Elections'!$C$71="","",T18+S18)</f>
        <v/>
      </c>
      <c r="V18" s="28" t="str">
        <f t="shared" si="0"/>
        <v/>
      </c>
      <c r="W18" s="154" t="str">
        <f>IF('Basic Elections'!$C$71="","",IF(E18&gt;0,(V18*'summary lookup and rates'!$C$5)/1000,0))</f>
        <v/>
      </c>
      <c r="X18" s="154" t="str">
        <f>IF('Basic Elections'!$C$71="","",(V18*'summary lookup and rates'!$C$6)/1000)</f>
        <v/>
      </c>
      <c r="Y18" s="28" t="str">
        <f>IF('Basic Elections'!$C$71="","",IF(AND(E18&gt;0,'Basic Elections'!$C$29="Yes"),'summary lookup and rates'!$C$7,0))</f>
        <v/>
      </c>
      <c r="Z18" s="28" t="str">
        <f>IF('Basic Elections'!$C$71="","",IF(E18=0,"None",'Voluntary Elections'!$C$14))</f>
        <v/>
      </c>
      <c r="AA18" s="153" t="str">
        <f>IF('Basic Elections'!$C$71="","",IF((C18/52)*0.6&gt;1000,1000,(C18/52)*0.6))</f>
        <v/>
      </c>
      <c r="AB18" s="154" t="str">
        <f>IF('Basic Elections'!$C$71="","",IF(OR(E18=0,Z18="None"),0,INDEX('census age lookup Vol STD'!$B$4:$E$103,MATCH(D18,'census age lookup Vol STD'!$A$4:$A$103,0),MATCH(Z18,'census age lookup Vol STD'!$B$3:$E$3,0))*(AA18/10)))</f>
        <v/>
      </c>
      <c r="AC18" s="28" t="str">
        <f>IF('Basic Elections'!$C$71="","",IF(E18=0,"None",'Voluntary Elections'!$C$20))</f>
        <v/>
      </c>
      <c r="AD18" s="153" t="str">
        <f>IF('Basic Elections'!$C$71="","",IF(C18/12&gt;10000,10000,C18/12))</f>
        <v/>
      </c>
      <c r="AE18" s="154" t="str">
        <f>IF('Basic Elections'!$C$71="","",IF(OR(E18=0,AC18="None"),0,INDEX('census age lookup Vol LTD'!$B$4:$E$103,MATCH(D18,'census age lookup Vol LTD'!$A$4:$A$103,0),MATCH(AC18,'census age lookup Vol LTD'!$B$3:$E$3,0))*(AD18/100)))</f>
        <v/>
      </c>
    </row>
    <row r="19" spans="1:31" x14ac:dyDescent="0.3">
      <c r="A19" s="146" t="str">
        <f>IF('Basic Elections'!$C$72="","",'Basic Elections'!E72)</f>
        <v/>
      </c>
      <c r="B19" s="28" t="str">
        <f>IF('Basic Elections'!$C$72="","",'Basic Elections'!F72)</f>
        <v/>
      </c>
      <c r="C19" s="28" t="str">
        <f>IF('Basic Elections'!$C$72="","",'Basic Elections'!G72)</f>
        <v/>
      </c>
      <c r="D19" s="28" t="str">
        <f ca="1">IF('Basic Elections'!$C$72="","",IF(B19&gt;0,B19,IF(A19&gt;0,DATEDIF(A19,TODAY(),"Y"),0)))</f>
        <v/>
      </c>
      <c r="E19" s="28" t="str">
        <f>IF('Basic Elections'!$C$72="","",IF(OR(A19&lt;&gt;0,B19&lt;&gt;0),1,0))</f>
        <v/>
      </c>
      <c r="F19" s="28" t="str">
        <f>IF('Basic Elections'!$C$72="","",IF(E19=1,F18+1,0))</f>
        <v/>
      </c>
      <c r="G19" s="28" t="str">
        <f>IF('Basic Elections'!$C$72="","",'Basic Elections'!$C$18)</f>
        <v/>
      </c>
      <c r="H19" s="152" t="str">
        <f>IF('Basic Elections'!$C$72="","",IF(ROUNDUP(C19,-3)&gt;100000,100000,ROUNDUP(C19,-3)))</f>
        <v/>
      </c>
      <c r="I19" s="28" t="str">
        <f>IF('Basic Elections'!$C$72="","",'Basic Elections'!$C$29)</f>
        <v/>
      </c>
      <c r="J19" s="28" t="str">
        <f>IF('Basic Elections'!$C$72="","",'Basic Elections'!$C$34)</f>
        <v/>
      </c>
      <c r="K19" s="153" t="str">
        <f>IF('Basic Elections'!$C$72="","",IF(OR(J19="A",J19="B",J19="C",J19="D"),(IF((C19/52)*0.6667&gt;1000,1000,(C19/52)*0.6667)),0))</f>
        <v/>
      </c>
      <c r="L19" s="153" t="str">
        <f>IF('Basic Elections'!$C$72="","",(IF(AND(J19&lt;&gt;"None",E19&lt;&gt;0),VLOOKUP(J19,STD_Rates_lookup,2,FALSE),0))*(K19/10))</f>
        <v/>
      </c>
      <c r="M19" s="153" t="str">
        <f>IF('Basic Elections'!$C$72="","",IF(OR(J19="E",J19="F",J19="G",J19="H"),IF((C19/52)*0.6&gt;1000,1000,(C19/52)*0.6),0))</f>
        <v/>
      </c>
      <c r="N19" s="153" t="str">
        <f>IF('Basic Elections'!$C$72="","",(IF(AND(J19&lt;&gt;"None",E19&lt;&gt;0),VLOOKUP(J19,STD_Rates_lookup,2,FALSE),0))*(M19/10))</f>
        <v/>
      </c>
      <c r="O19" s="28" t="str">
        <f>IF('Basic Elections'!$C$72="","",'Basic Elections'!$C$45)</f>
        <v/>
      </c>
      <c r="P19" s="153" t="str">
        <f>IF('Basic Elections'!$C$72="","",IF(C19/12&gt;10000,10000,C19/12))</f>
        <v/>
      </c>
      <c r="Q19" s="153" t="str">
        <f>IF('Basic Elections'!$C$72="","",(IF(AND(O19&lt;&gt;"None",E19&lt;&gt;0),VLOOKUP(O19,LTD_Rates_lookup,2,FALSE),0))*(P19/100))</f>
        <v/>
      </c>
      <c r="R19" s="28" t="str">
        <f>IF('Basic Elections'!$C$72="","",IF(D19=0,0,VLOOKUP(D19,life_age_reduction,4,FALSE)))</f>
        <v/>
      </c>
      <c r="S19" s="28" t="str">
        <f>IF('Basic Elections'!$C$72="","",IF(G19="A",H19,0))</f>
        <v/>
      </c>
      <c r="T19" s="28" t="str">
        <f>IF('Basic Elections'!$C$72="","",IF(OR(G19="B",G19="C",G19="D",G19="E",G19="F"),VLOOKUP(G19,summary_benefit_lookup,2,FALSE),0))</f>
        <v/>
      </c>
      <c r="U19" s="28" t="str">
        <f>IF('Basic Elections'!$C$72="","",T19+S19)</f>
        <v/>
      </c>
      <c r="V19" s="28" t="str">
        <f t="shared" si="0"/>
        <v/>
      </c>
      <c r="W19" s="154" t="str">
        <f>IF('Basic Elections'!$C$72="","",IF(E19&gt;0,(V19*'summary lookup and rates'!$C$5)/1000,0))</f>
        <v/>
      </c>
      <c r="X19" s="154" t="str">
        <f>IF('Basic Elections'!$C$72="","",(V19*'summary lookup and rates'!$C$6)/1000)</f>
        <v/>
      </c>
      <c r="Y19" s="28" t="str">
        <f>IF('Basic Elections'!$C$72="","",IF(AND(E19&gt;0,'Basic Elections'!$C$29="Yes"),'summary lookup and rates'!$C$7,0))</f>
        <v/>
      </c>
      <c r="Z19" s="28" t="str">
        <f>IF('Basic Elections'!$C$72="","",IF(E19=0,"None",'Voluntary Elections'!$C$14))</f>
        <v/>
      </c>
      <c r="AA19" s="153" t="str">
        <f>IF('Basic Elections'!$C$72="","",IF((C19/52)*0.6&gt;1000,1000,(C19/52)*0.6))</f>
        <v/>
      </c>
      <c r="AB19" s="154" t="str">
        <f>IF('Basic Elections'!$C$72="","",IF(OR(E19=0,Z19="None"),0,INDEX('census age lookup Vol STD'!$B$4:$E$103,MATCH(D19,'census age lookup Vol STD'!$A$4:$A$103,0),MATCH(Z19,'census age lookup Vol STD'!$B$3:$E$3,0))*(AA19/10)))</f>
        <v/>
      </c>
      <c r="AC19" s="28" t="str">
        <f>IF('Basic Elections'!$C$72="","",IF(E19=0,"None",'Voluntary Elections'!$C$20))</f>
        <v/>
      </c>
      <c r="AD19" s="153" t="str">
        <f>IF('Basic Elections'!$C$72="","",IF(C19/12&gt;10000,10000,C19/12))</f>
        <v/>
      </c>
      <c r="AE19" s="154" t="str">
        <f>IF('Basic Elections'!$C$72="","",IF(OR(E19=0,AC19="None"),0,INDEX('census age lookup Vol LTD'!$B$4:$E$103,MATCH(D19,'census age lookup Vol LTD'!$A$4:$A$103,0),MATCH(AC19,'census age lookup Vol LTD'!$B$3:$E$3,0))*(AD19/100)))</f>
        <v/>
      </c>
    </row>
    <row r="20" spans="1:31" x14ac:dyDescent="0.3">
      <c r="A20" s="146" t="str">
        <f>IF('Basic Elections'!$C$73="","",'Basic Elections'!E73)</f>
        <v/>
      </c>
      <c r="B20" s="28" t="str">
        <f>IF('Basic Elections'!$C$73="","",'Basic Elections'!F73)</f>
        <v/>
      </c>
      <c r="C20" s="28" t="str">
        <f>IF('Basic Elections'!$C$73="","",'Basic Elections'!G73)</f>
        <v/>
      </c>
      <c r="D20" s="28" t="str">
        <f ca="1">IF('Basic Elections'!$C$73="","",IF(B20&gt;0,B20,IF(A20&gt;0,DATEDIF(A20,TODAY(),"Y"),0)))</f>
        <v/>
      </c>
      <c r="E20" s="28" t="str">
        <f>IF('Basic Elections'!$C$73="","",IF(OR(A20&lt;&gt;0,B20&lt;&gt;0),1,0))</f>
        <v/>
      </c>
      <c r="F20" s="28" t="str">
        <f>IF('Basic Elections'!$C$73="","",IF(E20=1,F19+1,0))</f>
        <v/>
      </c>
      <c r="G20" s="28" t="str">
        <f>IF('Basic Elections'!$C$73="","",'Basic Elections'!$C$18)</f>
        <v/>
      </c>
      <c r="H20" s="152" t="str">
        <f>IF('Basic Elections'!$C$73="","",IF(ROUNDUP(C20,-3)&gt;100000,100000,ROUNDUP(C20,-3)))</f>
        <v/>
      </c>
      <c r="I20" s="28" t="str">
        <f>IF('Basic Elections'!$C$73="","",'Basic Elections'!$C$29)</f>
        <v/>
      </c>
      <c r="J20" s="28" t="str">
        <f>IF('Basic Elections'!$C$73="","",'Basic Elections'!$C$34)</f>
        <v/>
      </c>
      <c r="K20" s="153" t="str">
        <f>IF('Basic Elections'!$C$73="","",IF(OR(J20="A",J20="B",J20="C",J20="D"),(IF((C20/52)*0.6667&gt;1000,1000,(C20/52)*0.6667)),0))</f>
        <v/>
      </c>
      <c r="L20" s="153" t="str">
        <f>IF('Basic Elections'!$C$73="","",(IF(AND(J20&lt;&gt;"None",E20&lt;&gt;0),VLOOKUP(J20,STD_Rates_lookup,2,FALSE),0))*(K20/10))</f>
        <v/>
      </c>
      <c r="M20" s="153" t="str">
        <f>IF('Basic Elections'!$C$73="","",IF(OR(J20="E",J20="F",J20="G",J20="H"),IF((C20/52)*0.6&gt;1000,1000,(C20/52)*0.6),0))</f>
        <v/>
      </c>
      <c r="N20" s="153" t="str">
        <f>IF('Basic Elections'!$C$73="","",(IF(AND(J20&lt;&gt;"None",E20&lt;&gt;0),VLOOKUP(J20,STD_Rates_lookup,2,FALSE),0))*(M20/10))</f>
        <v/>
      </c>
      <c r="O20" s="28" t="str">
        <f>IF('Basic Elections'!$C$73="","",'Basic Elections'!$C$45)</f>
        <v/>
      </c>
      <c r="P20" s="153" t="str">
        <f>IF('Basic Elections'!$C$73="","",IF(C20/12&gt;10000,10000,C20/12))</f>
        <v/>
      </c>
      <c r="Q20" s="153" t="str">
        <f>IF('Basic Elections'!$C$73="","",(IF(AND(O20&lt;&gt;"None",E20&lt;&gt;0),VLOOKUP(O20,LTD_Rates_lookup,2,FALSE),0))*(P20/100))</f>
        <v/>
      </c>
      <c r="R20" s="28" t="str">
        <f>IF('Basic Elections'!$C$73="","",IF(D20=0,0,VLOOKUP(D20,life_age_reduction,4,FALSE)))</f>
        <v/>
      </c>
      <c r="S20" s="28" t="str">
        <f>IF('Basic Elections'!$C$73="","",IF(G20="A",H20,0))</f>
        <v/>
      </c>
      <c r="T20" s="28" t="str">
        <f>IF('Basic Elections'!$C$73="","",IF(OR(G20="B",G20="C",G20="D",G20="E",G20="F"),VLOOKUP(G20,summary_benefit_lookup,2,FALSE),0))</f>
        <v/>
      </c>
      <c r="U20" s="28" t="str">
        <f>IF('Basic Elections'!$C$73="","",T20+S20)</f>
        <v/>
      </c>
      <c r="V20" s="28" t="str">
        <f t="shared" si="0"/>
        <v/>
      </c>
      <c r="W20" s="154" t="str">
        <f>IF('Basic Elections'!$C$73="","",IF(E20&gt;0,(V20*'summary lookup and rates'!$C$5)/1000,0))</f>
        <v/>
      </c>
      <c r="X20" s="154" t="str">
        <f>IF('Basic Elections'!$C$73="","",(V20*'summary lookup and rates'!$C$6)/1000)</f>
        <v/>
      </c>
      <c r="Y20" s="28" t="str">
        <f>IF('Basic Elections'!$C$73="","",IF(AND(E20&gt;0,'Basic Elections'!$C$29="Yes"),'summary lookup and rates'!$C$7,0))</f>
        <v/>
      </c>
      <c r="Z20" s="28" t="str">
        <f>IF('Basic Elections'!$C$73="","",IF(E20=0,"None",'Voluntary Elections'!$C$14))</f>
        <v/>
      </c>
      <c r="AA20" s="153" t="str">
        <f>IF('Basic Elections'!$C$73="","",IF((C20/52)*0.6&gt;1000,1000,(C20/52)*0.6))</f>
        <v/>
      </c>
      <c r="AB20" s="154" t="str">
        <f>IF('Basic Elections'!$C$73="","",IF(OR(E20=0,Z20="None"),0,INDEX('census age lookup Vol STD'!$B$4:$E$103,MATCH(D20,'census age lookup Vol STD'!$A$4:$A$103,0),MATCH(Z20,'census age lookup Vol STD'!$B$3:$E$3,0))*(AA20/10)))</f>
        <v/>
      </c>
      <c r="AC20" s="28" t="str">
        <f>IF('Basic Elections'!$C$73="","",IF(E20=0,"None",'Voluntary Elections'!$C$20))</f>
        <v/>
      </c>
      <c r="AD20" s="153" t="str">
        <f>IF('Basic Elections'!$C$73="","",IF(C20/12&gt;10000,10000,C20/12))</f>
        <v/>
      </c>
      <c r="AE20" s="154" t="str">
        <f>IF('Basic Elections'!$C$73="","",IF(OR(E20=0,AC20="None"),0,INDEX('census age lookup Vol LTD'!$B$4:$E$103,MATCH(D20,'census age lookup Vol LTD'!$A$4:$A$103,0),MATCH(AC20,'census age lookup Vol LTD'!$B$3:$E$3,0))*(AD20/100)))</f>
        <v/>
      </c>
    </row>
    <row r="21" spans="1:31" x14ac:dyDescent="0.3">
      <c r="A21" s="146" t="str">
        <f>IF('Basic Elections'!$C$74="","",'Basic Elections'!E74)</f>
        <v/>
      </c>
      <c r="B21" s="28" t="str">
        <f>IF('Basic Elections'!$C$74="","",'Basic Elections'!F74)</f>
        <v/>
      </c>
      <c r="C21" s="28" t="str">
        <f>IF('Basic Elections'!$C$74="","",'Basic Elections'!G74)</f>
        <v/>
      </c>
      <c r="D21" s="28" t="str">
        <f ca="1">IF('Basic Elections'!$C$74="","",IF(B21&gt;0,B21,IF(A21&gt;0,DATEDIF(A21,TODAY(),"Y"),0)))</f>
        <v/>
      </c>
      <c r="E21" s="28" t="str">
        <f>IF('Basic Elections'!$C$74="","",IF(OR(A21&lt;&gt;0,B21&lt;&gt;0),1,0))</f>
        <v/>
      </c>
      <c r="F21" s="28" t="str">
        <f>IF('Basic Elections'!$C$74="","",IF(E21=1,F20+1,0))</f>
        <v/>
      </c>
      <c r="G21" s="28" t="str">
        <f>IF('Basic Elections'!$C$74="","",'Basic Elections'!$C$18)</f>
        <v/>
      </c>
      <c r="H21" s="152" t="str">
        <f>IF('Basic Elections'!$C$74="","",IF(ROUNDUP(C21,-3)&gt;100000,100000,ROUNDUP(C21,-3)))</f>
        <v/>
      </c>
      <c r="I21" s="28" t="str">
        <f>IF('Basic Elections'!$C$74="","",'Basic Elections'!$C$29)</f>
        <v/>
      </c>
      <c r="J21" s="28" t="str">
        <f>IF('Basic Elections'!$C$74="","",'Basic Elections'!$C$34)</f>
        <v/>
      </c>
      <c r="K21" s="153" t="str">
        <f>IF('Basic Elections'!$C$74="","",IF(OR(J21="A",J21="B",J21="C",J21="D"),(IF((C21/52)*0.6667&gt;1000,1000,(C21/52)*0.6667)),0))</f>
        <v/>
      </c>
      <c r="L21" s="153" t="str">
        <f>IF('Basic Elections'!$C$74="","",(IF(AND(J21&lt;&gt;"None",E21&lt;&gt;0),VLOOKUP(J21,STD_Rates_lookup,2,FALSE),0))*(K21/10))</f>
        <v/>
      </c>
      <c r="M21" s="153" t="str">
        <f>IF('Basic Elections'!$C$74="","",IF(OR(J21="E",J21="F",J21="G",J21="H"),IF((C21/52)*0.6&gt;1000,1000,(C21/52)*0.6),0))</f>
        <v/>
      </c>
      <c r="N21" s="153" t="str">
        <f>IF('Basic Elections'!$C$74="","",(IF(AND(J21&lt;&gt;"None",E21&lt;&gt;0),VLOOKUP(J21,STD_Rates_lookup,2,FALSE),0))*(M21/10))</f>
        <v/>
      </c>
      <c r="O21" s="28" t="str">
        <f>IF('Basic Elections'!$C$74="","",'Basic Elections'!$C$45)</f>
        <v/>
      </c>
      <c r="P21" s="153" t="str">
        <f>IF('Basic Elections'!$C$74="","",IF(C21/12&gt;10000,10000,C21/12))</f>
        <v/>
      </c>
      <c r="Q21" s="153" t="str">
        <f>IF('Basic Elections'!$C$74="","",(IF(AND(O21&lt;&gt;"None",E21&lt;&gt;0),VLOOKUP(O21,LTD_Rates_lookup,2,FALSE),0))*(P21/100))</f>
        <v/>
      </c>
      <c r="R21" s="28" t="str">
        <f>IF('Basic Elections'!$C$74="","",IF(D21=0,0,VLOOKUP(D21,life_age_reduction,4,FALSE)))</f>
        <v/>
      </c>
      <c r="S21" s="28" t="str">
        <f>IF('Basic Elections'!$C$74="","",IF(G21="A",H21,0))</f>
        <v/>
      </c>
      <c r="T21" s="28" t="str">
        <f>IF('Basic Elections'!$C$74="","",IF(OR(G21="B",G21="C",G21="D",G21="E",G21="F"),VLOOKUP(G21,summary_benefit_lookup,2,FALSE),0))</f>
        <v/>
      </c>
      <c r="U21" s="28" t="str">
        <f>IF('Basic Elections'!$C$74="","",T21+S21)</f>
        <v/>
      </c>
      <c r="V21" s="28" t="str">
        <f t="shared" si="0"/>
        <v/>
      </c>
      <c r="W21" s="154" t="str">
        <f>IF('Basic Elections'!$C$74="","",IF(E21&gt;0,(V21*'summary lookup and rates'!$C$5)/1000,0))</f>
        <v/>
      </c>
      <c r="X21" s="154" t="str">
        <f>IF('Basic Elections'!$C$74="","",(V21*'summary lookup and rates'!$C$6)/1000)</f>
        <v/>
      </c>
      <c r="Y21" s="28" t="str">
        <f>IF('Basic Elections'!$C$74="","",IF(AND(E21&gt;0,'Basic Elections'!$C$29="Yes"),'summary lookup and rates'!$C$7,0))</f>
        <v/>
      </c>
      <c r="Z21" s="28" t="str">
        <f>IF('Basic Elections'!$C$74="","",IF(E21=0,"None",'Voluntary Elections'!$C$14))</f>
        <v/>
      </c>
      <c r="AA21" s="153" t="str">
        <f>IF('Basic Elections'!$C$74="","",IF((C21/52)*0.6&gt;1000,1000,(C21/52)*0.6))</f>
        <v/>
      </c>
      <c r="AB21" s="154" t="str">
        <f>IF('Basic Elections'!$C$74="","",IF(OR(E21=0,Z21="None"),0,INDEX('census age lookup Vol STD'!$B$4:$E$103,MATCH(D21,'census age lookup Vol STD'!$A$4:$A$103,0),MATCH(Z21,'census age lookup Vol STD'!$B$3:$E$3,0))*(AA21/10)))</f>
        <v/>
      </c>
      <c r="AC21" s="28" t="str">
        <f>IF('Basic Elections'!$C$74="","",IF(E21=0,"None",'Voluntary Elections'!$C$20))</f>
        <v/>
      </c>
      <c r="AD21" s="153" t="str">
        <f>IF('Basic Elections'!$C$74="","",IF(C21/12&gt;10000,10000,C21/12))</f>
        <v/>
      </c>
      <c r="AE21" s="154" t="str">
        <f>IF('Basic Elections'!$C$74="","",IF(OR(E21=0,AC21="None"),0,INDEX('census age lookup Vol LTD'!$B$4:$E$103,MATCH(D21,'census age lookup Vol LTD'!$A$4:$A$103,0),MATCH(AC21,'census age lookup Vol LTD'!$B$3:$E$3,0))*(AD21/100)))</f>
        <v/>
      </c>
    </row>
    <row r="22" spans="1:31" x14ac:dyDescent="0.3">
      <c r="A22" s="146" t="str">
        <f>IF('Basic Elections'!$C$75="","",'Basic Elections'!E75)</f>
        <v/>
      </c>
      <c r="B22" s="28" t="str">
        <f>IF('Basic Elections'!$C$75="","",'Basic Elections'!F75)</f>
        <v/>
      </c>
      <c r="C22" s="28" t="str">
        <f>IF('Basic Elections'!$C$75="","",'Basic Elections'!G75)</f>
        <v/>
      </c>
      <c r="D22" s="28" t="str">
        <f ca="1">IF('Basic Elections'!$C$75="","",IF(B22&gt;0,B22,IF(A22&gt;0,DATEDIF(A22,TODAY(),"Y"),0)))</f>
        <v/>
      </c>
      <c r="E22" s="28" t="str">
        <f>IF('Basic Elections'!$C$75="","",IF(OR(A22&lt;&gt;0,B22&lt;&gt;0),1,0))</f>
        <v/>
      </c>
      <c r="F22" s="28" t="str">
        <f>IF('Basic Elections'!$C$75="","",IF(E22=1,F21+1,0))</f>
        <v/>
      </c>
      <c r="G22" s="28" t="str">
        <f>IF('Basic Elections'!$C$75="","",'Basic Elections'!$C$18)</f>
        <v/>
      </c>
      <c r="H22" s="152" t="str">
        <f>IF('Basic Elections'!$C$75="","",IF(ROUNDUP(C22,-3)&gt;100000,100000,ROUNDUP(C22,-3)))</f>
        <v/>
      </c>
      <c r="I22" s="28" t="str">
        <f>IF('Basic Elections'!$C$75="","",'Basic Elections'!$C$29)</f>
        <v/>
      </c>
      <c r="J22" s="28" t="str">
        <f>IF('Basic Elections'!$C$75="","",'Basic Elections'!$C$34)</f>
        <v/>
      </c>
      <c r="K22" s="153" t="str">
        <f>IF('Basic Elections'!$C$75="","",IF(OR(J22="A",J22="B",J22="C",J22="D"),(IF((C22/52)*0.6667&gt;1000,1000,(C22/52)*0.6667)),0))</f>
        <v/>
      </c>
      <c r="L22" s="153" t="str">
        <f>IF('Basic Elections'!$C$75="","",(IF(AND(J22&lt;&gt;"None",E22&lt;&gt;0),VLOOKUP(J22,STD_Rates_lookup,2,FALSE),0))*(K22/10))</f>
        <v/>
      </c>
      <c r="M22" s="153" t="str">
        <f>IF('Basic Elections'!$C$75="","",IF(OR(J22="E",J22="F",J22="G",J22="H"),IF((C22/52)*0.6&gt;1000,1000,(C22/52)*0.6),0))</f>
        <v/>
      </c>
      <c r="N22" s="153" t="str">
        <f>IF('Basic Elections'!$C$75="","",(IF(AND(J22&lt;&gt;"None",E22&lt;&gt;0),VLOOKUP(J22,STD_Rates_lookup,2,FALSE),0))*(M22/10))</f>
        <v/>
      </c>
      <c r="O22" s="28" t="str">
        <f>IF('Basic Elections'!$C$75="","",'Basic Elections'!$C$45)</f>
        <v/>
      </c>
      <c r="P22" s="153" t="str">
        <f>IF('Basic Elections'!$C$75="","",IF(C22/12&gt;10000,10000,C22/12))</f>
        <v/>
      </c>
      <c r="Q22" s="153" t="str">
        <f>IF('Basic Elections'!$C$75="","",(IF(AND(O22&lt;&gt;"None",E22&lt;&gt;0),VLOOKUP(O22,LTD_Rates_lookup,2,FALSE),0))*(P22/100))</f>
        <v/>
      </c>
      <c r="R22" s="28" t="str">
        <f>IF('Basic Elections'!$C$75="","",IF(D22=0,0,VLOOKUP(D22,life_age_reduction,4,FALSE)))</f>
        <v/>
      </c>
      <c r="S22" s="28" t="str">
        <f>IF('Basic Elections'!$C$75="","",IF(G22="A",H22,0))</f>
        <v/>
      </c>
      <c r="T22" s="28" t="str">
        <f>IF('Basic Elections'!$C$75="","",IF(OR(G22="B",G22="C",G22="D",G22="E",G22="F"),VLOOKUP(G22,summary_benefit_lookup,2,FALSE),0))</f>
        <v/>
      </c>
      <c r="U22" s="28" t="str">
        <f>IF('Basic Elections'!$C$75="","",T22+S22)</f>
        <v/>
      </c>
      <c r="V22" s="28" t="str">
        <f t="shared" si="0"/>
        <v/>
      </c>
      <c r="W22" s="154" t="str">
        <f>IF('Basic Elections'!$C$75="","",IF(E22&gt;0,(V22*'summary lookup and rates'!$C$5)/1000,0))</f>
        <v/>
      </c>
      <c r="X22" s="154" t="str">
        <f>IF('Basic Elections'!$C$75="","",(V22*'summary lookup and rates'!$C$6)/1000)</f>
        <v/>
      </c>
      <c r="Y22" s="28" t="str">
        <f>IF('Basic Elections'!$C$75="","",IF(AND(E22&gt;0,'Basic Elections'!$C$29="Yes"),'summary lookup and rates'!$C$7,0))</f>
        <v/>
      </c>
      <c r="Z22" s="28" t="str">
        <f>IF('Basic Elections'!$C$75="","",IF(E22=0,"None",'Voluntary Elections'!$C$14))</f>
        <v/>
      </c>
      <c r="AA22" s="153" t="str">
        <f>IF('Basic Elections'!$C$75="","",IF((C22/52)*0.6&gt;1000,1000,(C22/52)*0.6))</f>
        <v/>
      </c>
      <c r="AB22" s="154" t="str">
        <f>IF('Basic Elections'!$C$75="","",IF(OR(E22=0,Z22="None"),0,INDEX('census age lookup Vol STD'!$B$4:$E$103,MATCH(D22,'census age lookup Vol STD'!$A$4:$A$103,0),MATCH(Z22,'census age lookup Vol STD'!$B$3:$E$3,0))*(AA22/10)))</f>
        <v/>
      </c>
      <c r="AC22" s="28" t="str">
        <f>IF('Basic Elections'!$C$75="","",IF(E22=0,"None",'Voluntary Elections'!$C$20))</f>
        <v/>
      </c>
      <c r="AD22" s="153" t="str">
        <f>IF('Basic Elections'!$C$75="","",IF(C22/12&gt;10000,10000,C22/12))</f>
        <v/>
      </c>
      <c r="AE22" s="154" t="str">
        <f>IF('Basic Elections'!$C$75="","",IF(OR(E22=0,AC22="None"),0,INDEX('census age lookup Vol LTD'!$B$4:$E$103,MATCH(D22,'census age lookup Vol LTD'!$A$4:$A$103,0),MATCH(AC22,'census age lookup Vol LTD'!$B$3:$E$3,0))*(AD22/100)))</f>
        <v/>
      </c>
    </row>
    <row r="23" spans="1:31" x14ac:dyDescent="0.3">
      <c r="A23" s="146" t="str">
        <f>IF('Basic Elections'!$C$76="","",'Basic Elections'!E76)</f>
        <v/>
      </c>
      <c r="B23" s="28" t="str">
        <f>IF('Basic Elections'!$C$76="","",'Basic Elections'!F76)</f>
        <v/>
      </c>
      <c r="C23" s="28" t="str">
        <f>IF('Basic Elections'!$C$76="","",'Basic Elections'!G76)</f>
        <v/>
      </c>
      <c r="D23" s="28" t="str">
        <f ca="1">IF('Basic Elections'!$C$76="","",IF(B23&gt;0,B23,IF(A23&gt;0,DATEDIF(A23,TODAY(),"Y"),0)))</f>
        <v/>
      </c>
      <c r="E23" s="28" t="str">
        <f>IF('Basic Elections'!$C$76="","",IF(OR(A23&lt;&gt;0,B23&lt;&gt;0),1,0))</f>
        <v/>
      </c>
      <c r="F23" s="28" t="str">
        <f>IF('Basic Elections'!$C$76="","",IF(E23=1,F22+1,0))</f>
        <v/>
      </c>
      <c r="G23" s="28" t="str">
        <f>IF('Basic Elections'!$C$76="","",'Basic Elections'!$C$18)</f>
        <v/>
      </c>
      <c r="H23" s="152" t="str">
        <f>IF('Basic Elections'!$C$76="","",IF(ROUNDUP(C23,-3)&gt;100000,100000,ROUNDUP(C23,-3)))</f>
        <v/>
      </c>
      <c r="I23" s="28" t="str">
        <f>IF('Basic Elections'!$C$76="","",'Basic Elections'!$C$29)</f>
        <v/>
      </c>
      <c r="J23" s="28" t="str">
        <f>IF('Basic Elections'!$C$76="","",'Basic Elections'!$C$34)</f>
        <v/>
      </c>
      <c r="K23" s="153" t="str">
        <f>IF('Basic Elections'!$C$76="","",IF(OR(J23="A",J23="B",J23="C",J23="D"),(IF((C23/52)*0.6667&gt;1000,1000,(C23/52)*0.6667)),0))</f>
        <v/>
      </c>
      <c r="L23" s="153" t="str">
        <f>IF('Basic Elections'!$C$76="","",(IF(AND(J23&lt;&gt;"None",E23&lt;&gt;0),VLOOKUP(J23,STD_Rates_lookup,2,FALSE),0))*(K23/10))</f>
        <v/>
      </c>
      <c r="M23" s="153" t="str">
        <f>IF('Basic Elections'!$C$76="","",IF(OR(J23="E",J23="F",J23="G",J23="H"),IF((C23/52)*0.6&gt;1000,1000,(C23/52)*0.6),0))</f>
        <v/>
      </c>
      <c r="N23" s="153" t="str">
        <f>IF('Basic Elections'!$C$76="","",(IF(AND(J23&lt;&gt;"None",E23&lt;&gt;0),VLOOKUP(J23,STD_Rates_lookup,2,FALSE),0))*(M23/10))</f>
        <v/>
      </c>
      <c r="O23" s="28" t="str">
        <f>IF('Basic Elections'!$C$76="","",'Basic Elections'!$C$45)</f>
        <v/>
      </c>
      <c r="P23" s="153" t="str">
        <f>IF('Basic Elections'!$C$76="","",IF(C23/12&gt;10000,10000,C23/12))</f>
        <v/>
      </c>
      <c r="Q23" s="153" t="str">
        <f>IF('Basic Elections'!$C$76="","",(IF(AND(O23&lt;&gt;"None",E23&lt;&gt;0),VLOOKUP(O23,LTD_Rates_lookup,2,FALSE),0))*(P23/100))</f>
        <v/>
      </c>
      <c r="R23" s="28" t="str">
        <f>IF('Basic Elections'!$C$76="","",IF(D23=0,0,VLOOKUP(D23,life_age_reduction,4,FALSE)))</f>
        <v/>
      </c>
      <c r="S23" s="28" t="str">
        <f>IF('Basic Elections'!$C$76="","",IF(G23="A",H23,0))</f>
        <v/>
      </c>
      <c r="T23" s="28" t="str">
        <f>IF('Basic Elections'!$C$76="","",IF(OR(G23="B",G23="C",G23="D",G23="E",G23="F"),VLOOKUP(G23,summary_benefit_lookup,2,FALSE),0))</f>
        <v/>
      </c>
      <c r="U23" s="28" t="str">
        <f>IF('Basic Elections'!$C$76="","",T23+S23)</f>
        <v/>
      </c>
      <c r="V23" s="28" t="str">
        <f t="shared" si="0"/>
        <v/>
      </c>
      <c r="W23" s="154" t="str">
        <f>IF('Basic Elections'!$C$76="","",IF(E23&gt;0,(V23*'summary lookup and rates'!$C$5)/1000,0))</f>
        <v/>
      </c>
      <c r="X23" s="154" t="str">
        <f>IF('Basic Elections'!$C$76="","",(V23*'summary lookup and rates'!$C$6)/1000)</f>
        <v/>
      </c>
      <c r="Y23" s="28" t="str">
        <f>IF('Basic Elections'!$C$76="","",IF(AND(E23&gt;0,'Basic Elections'!$C$29="Yes"),'summary lookup and rates'!$C$7,0))</f>
        <v/>
      </c>
      <c r="Z23" s="28" t="str">
        <f>IF('Basic Elections'!$C$76="","",IF(E23=0,"None",'Voluntary Elections'!$C$14))</f>
        <v/>
      </c>
      <c r="AA23" s="153" t="str">
        <f>IF('Basic Elections'!$C$76="","",IF((C23/52)*0.6&gt;1000,1000,(C23/52)*0.6))</f>
        <v/>
      </c>
      <c r="AB23" s="154" t="str">
        <f>IF('Basic Elections'!$C$76="","",IF(OR(E23=0,Z23="None"),0,INDEX('census age lookup Vol STD'!$B$4:$E$103,MATCH(D23,'census age lookup Vol STD'!$A$4:$A$103,0),MATCH(Z23,'census age lookup Vol STD'!$B$3:$E$3,0))*(AA23/10)))</f>
        <v/>
      </c>
      <c r="AC23" s="28" t="str">
        <f>IF('Basic Elections'!$C$76="","",IF(E23=0,"None",'Voluntary Elections'!$C$20))</f>
        <v/>
      </c>
      <c r="AD23" s="153" t="str">
        <f>IF('Basic Elections'!$C$76="","",IF(C23/12&gt;10000,10000,C23/12))</f>
        <v/>
      </c>
      <c r="AE23" s="154" t="str">
        <f>IF('Basic Elections'!$C$76="","",IF(OR(E23=0,AC23="None"),0,INDEX('census age lookup Vol LTD'!$B$4:$E$103,MATCH(D23,'census age lookup Vol LTD'!$A$4:$A$103,0),MATCH(AC23,'census age lookup Vol LTD'!$B$3:$E$3,0))*(AD23/100)))</f>
        <v/>
      </c>
    </row>
    <row r="24" spans="1:31" x14ac:dyDescent="0.3">
      <c r="A24" s="146" t="str">
        <f>IF('Basic Elections'!$C$77="","",'Basic Elections'!E77)</f>
        <v/>
      </c>
      <c r="B24" s="28" t="str">
        <f>IF('Basic Elections'!$C$77="","",'Basic Elections'!F77)</f>
        <v/>
      </c>
      <c r="C24" s="28" t="str">
        <f>IF('Basic Elections'!$C$77="","",'Basic Elections'!G77)</f>
        <v/>
      </c>
      <c r="D24" s="28" t="str">
        <f ca="1">IF('Basic Elections'!$C$77="","",IF(B24&gt;0,B24,IF(A24&gt;0,DATEDIF(A24,TODAY(),"Y"),0)))</f>
        <v/>
      </c>
      <c r="E24" s="28" t="str">
        <f>IF('Basic Elections'!$C$77="","",IF(OR(A24&lt;&gt;0,B24&lt;&gt;0),1,0))</f>
        <v/>
      </c>
      <c r="F24" s="28" t="str">
        <f>IF('Basic Elections'!$C$77="","",IF(E24=1,F23+1,0))</f>
        <v/>
      </c>
      <c r="G24" s="28" t="str">
        <f>IF('Basic Elections'!$C$77="","",'Basic Elections'!$C$18)</f>
        <v/>
      </c>
      <c r="H24" s="152" t="str">
        <f>IF('Basic Elections'!$C$77="","",IF(ROUNDUP(C24,-3)&gt;100000,100000,ROUNDUP(C24,-3)))</f>
        <v/>
      </c>
      <c r="I24" s="28" t="str">
        <f>IF('Basic Elections'!$C$77="","",'Basic Elections'!$C$29)</f>
        <v/>
      </c>
      <c r="J24" s="28" t="str">
        <f>IF('Basic Elections'!$C$77="","",'Basic Elections'!$C$34)</f>
        <v/>
      </c>
      <c r="K24" s="153" t="str">
        <f>IF('Basic Elections'!$C$77="","",IF(OR(J24="A",J24="B",J24="C",J24="D"),(IF((C24/52)*0.6667&gt;1000,1000,(C24/52)*0.6667)),0))</f>
        <v/>
      </c>
      <c r="L24" s="153" t="str">
        <f>IF('Basic Elections'!$C$77="","",(IF(AND(J24&lt;&gt;"None",E24&lt;&gt;0),VLOOKUP(J24,STD_Rates_lookup,2,FALSE),0))*(K24/10))</f>
        <v/>
      </c>
      <c r="M24" s="153" t="str">
        <f>IF('Basic Elections'!$C$77="","",IF(OR(J24="E",J24="F",J24="G",J24="H"),IF((C24/52)*0.6&gt;1000,1000,(C24/52)*0.6),0))</f>
        <v/>
      </c>
      <c r="N24" s="153" t="str">
        <f>IF('Basic Elections'!$C$77="","",(IF(AND(J24&lt;&gt;"None",E24&lt;&gt;0),VLOOKUP(J24,STD_Rates_lookup,2,FALSE),0))*(M24/10))</f>
        <v/>
      </c>
      <c r="O24" s="28" t="str">
        <f>IF('Basic Elections'!$C$77="","",'Basic Elections'!$C$45)</f>
        <v/>
      </c>
      <c r="P24" s="153" t="str">
        <f>IF('Basic Elections'!$C$77="","",IF(C24/12&gt;10000,10000,C24/12))</f>
        <v/>
      </c>
      <c r="Q24" s="153" t="str">
        <f>IF('Basic Elections'!$C$77="","",(IF(AND(O24&lt;&gt;"None",E24&lt;&gt;0),VLOOKUP(O24,LTD_Rates_lookup,2,FALSE),0))*(P24/100))</f>
        <v/>
      </c>
      <c r="R24" s="28" t="str">
        <f>IF('Basic Elections'!$C$77="","",IF(D24=0,0,VLOOKUP(D24,life_age_reduction,4,FALSE)))</f>
        <v/>
      </c>
      <c r="S24" s="28" t="str">
        <f>IF('Basic Elections'!$C$77="","",IF(G24="A",H24,0))</f>
        <v/>
      </c>
      <c r="T24" s="28" t="str">
        <f>IF('Basic Elections'!$C$77="","",IF(OR(G24="B",G24="C",G24="D",G24="E",G24="F"),VLOOKUP(G24,summary_benefit_lookup,2,FALSE),0))</f>
        <v/>
      </c>
      <c r="U24" s="28" t="str">
        <f>IF('Basic Elections'!$C$77="","",T24+S24)</f>
        <v/>
      </c>
      <c r="V24" s="28" t="str">
        <f t="shared" si="0"/>
        <v/>
      </c>
      <c r="W24" s="154" t="str">
        <f>IF('Basic Elections'!$C$77="","",IF(E24&gt;0,(V24*'summary lookup and rates'!$C$5)/1000,0))</f>
        <v/>
      </c>
      <c r="X24" s="154" t="str">
        <f>IF('Basic Elections'!$C$77="","",(V24*'summary lookup and rates'!$C$6)/1000)</f>
        <v/>
      </c>
      <c r="Y24" s="28" t="str">
        <f>IF('Basic Elections'!$C$77="","",IF(AND(E24&gt;0,'Basic Elections'!$C$29="Yes"),'summary lookup and rates'!$C$7,0))</f>
        <v/>
      </c>
      <c r="Z24" s="28" t="str">
        <f>IF('Basic Elections'!$C$77="","",IF(E24=0,"None",'Voluntary Elections'!$C$14))</f>
        <v/>
      </c>
      <c r="AA24" s="153" t="str">
        <f>IF('Basic Elections'!$C$77="","",IF((C24/52)*0.6&gt;1000,1000,(C24/52)*0.6))</f>
        <v/>
      </c>
      <c r="AB24" s="154" t="str">
        <f>IF('Basic Elections'!$C$77="","",IF(OR(E24=0,Z24="None"),0,INDEX('census age lookup Vol STD'!$B$4:$E$103,MATCH(D24,'census age lookup Vol STD'!$A$4:$A$103,0),MATCH(Z24,'census age lookup Vol STD'!$B$3:$E$3,0))*(AA24/10)))</f>
        <v/>
      </c>
      <c r="AC24" s="28" t="str">
        <f>IF('Basic Elections'!$C$77="","",IF(E24=0,"None",'Voluntary Elections'!$C$20))</f>
        <v/>
      </c>
      <c r="AD24" s="153" t="str">
        <f>IF('Basic Elections'!$C$77="","",IF(C24/12&gt;10000,10000,C24/12))</f>
        <v/>
      </c>
      <c r="AE24" s="154" t="str">
        <f>IF('Basic Elections'!$C$77="","",IF(OR(E24=0,AC24="None"),0,INDEX('census age lookup Vol LTD'!$B$4:$E$103,MATCH(D24,'census age lookup Vol LTD'!$A$4:$A$103,0),MATCH(AC24,'census age lookup Vol LTD'!$B$3:$E$3,0))*(AD24/100)))</f>
        <v/>
      </c>
    </row>
    <row r="25" spans="1:31" x14ac:dyDescent="0.3">
      <c r="A25" s="146" t="str">
        <f>IF('Basic Elections'!$C$78="","",'Basic Elections'!E78)</f>
        <v/>
      </c>
      <c r="B25" s="28" t="str">
        <f>IF('Basic Elections'!$C$78="","",'Basic Elections'!F78)</f>
        <v/>
      </c>
      <c r="C25" s="28" t="str">
        <f>IF('Basic Elections'!$C$78="","",'Basic Elections'!G78)</f>
        <v/>
      </c>
      <c r="D25" s="28" t="str">
        <f ca="1">IF('Basic Elections'!$C$78="","",IF(B25&gt;0,B25,IF(A25&gt;0,DATEDIF(A25,TODAY(),"Y"),0)))</f>
        <v/>
      </c>
      <c r="E25" s="28" t="str">
        <f>IF('Basic Elections'!$C$78="","",IF(OR(A25&lt;&gt;0,B25&lt;&gt;0),1,0))</f>
        <v/>
      </c>
      <c r="F25" s="28" t="str">
        <f>IF('Basic Elections'!$C$78="","",IF(E25=1,F24+1,0))</f>
        <v/>
      </c>
      <c r="G25" s="28" t="str">
        <f>IF('Basic Elections'!$C$78="","",'Basic Elections'!$C$18)</f>
        <v/>
      </c>
      <c r="H25" s="152" t="str">
        <f>IF('Basic Elections'!$C$78="","",IF(ROUNDUP(C25,-3)&gt;100000,100000,ROUNDUP(C25,-3)))</f>
        <v/>
      </c>
      <c r="I25" s="28" t="str">
        <f>IF('Basic Elections'!$C$78="","",'Basic Elections'!$C$29)</f>
        <v/>
      </c>
      <c r="J25" s="28" t="str">
        <f>IF('Basic Elections'!$C$78="","",'Basic Elections'!$C$34)</f>
        <v/>
      </c>
      <c r="K25" s="153" t="str">
        <f>IF('Basic Elections'!$C$78="","",IF(OR(J25="A",J25="B",J25="C",J25="D"),(IF((C25/52)*0.6667&gt;1000,1000,(C25/52)*0.6667)),0))</f>
        <v/>
      </c>
      <c r="L25" s="153" t="str">
        <f>IF('Basic Elections'!$C$78="","",(IF(AND(J25&lt;&gt;"None",E25&lt;&gt;0),VLOOKUP(J25,STD_Rates_lookup,2,FALSE),0))*(K25/10))</f>
        <v/>
      </c>
      <c r="M25" s="153" t="str">
        <f>IF('Basic Elections'!$C$78="","",IF(OR(J25="E",J25="F",J25="G",J25="H"),IF((C25/52)*0.6&gt;1000,1000,(C25/52)*0.6),0))</f>
        <v/>
      </c>
      <c r="N25" s="153" t="str">
        <f>IF('Basic Elections'!$C$78="","",(IF(AND(J25&lt;&gt;"None",E25&lt;&gt;0),VLOOKUP(J25,STD_Rates_lookup,2,FALSE),0))*(M25/10))</f>
        <v/>
      </c>
      <c r="O25" s="28" t="str">
        <f>IF('Basic Elections'!$C$78="","",'Basic Elections'!$C$45)</f>
        <v/>
      </c>
      <c r="P25" s="153" t="str">
        <f>IF('Basic Elections'!$C$78="","",IF(C25/12&gt;10000,10000,C25/12))</f>
        <v/>
      </c>
      <c r="Q25" s="153" t="str">
        <f>IF('Basic Elections'!$C$78="","",(IF(AND(O25&lt;&gt;"None",E25&lt;&gt;0),VLOOKUP(O25,LTD_Rates_lookup,2,FALSE),0))*(P25/100))</f>
        <v/>
      </c>
      <c r="R25" s="28" t="str">
        <f>IF('Basic Elections'!$C$78="","",IF(D25=0,0,VLOOKUP(D25,life_age_reduction,4,FALSE)))</f>
        <v/>
      </c>
      <c r="S25" s="28" t="str">
        <f>IF('Basic Elections'!$C$78="","",IF(G25="A",H25,0))</f>
        <v/>
      </c>
      <c r="T25" s="28" t="str">
        <f>IF('Basic Elections'!$C$78="","",IF(OR(G25="B",G25="C",G25="D",G25="E",G25="F"),VLOOKUP(G25,summary_benefit_lookup,2,FALSE),0))</f>
        <v/>
      </c>
      <c r="U25" s="28" t="str">
        <f>IF('Basic Elections'!$C$78="","",T25+S25)</f>
        <v/>
      </c>
      <c r="V25" s="28" t="str">
        <f t="shared" si="0"/>
        <v/>
      </c>
      <c r="W25" s="154" t="str">
        <f>IF('Basic Elections'!$C$78="","",IF(E25&gt;0,(V25*'summary lookup and rates'!$C$5)/1000,0))</f>
        <v/>
      </c>
      <c r="X25" s="154" t="str">
        <f>IF('Basic Elections'!$C$78="","",(V25*'summary lookup and rates'!$C$6)/1000)</f>
        <v/>
      </c>
      <c r="Y25" s="28" t="str">
        <f>IF('Basic Elections'!$C$78="","",IF(AND(E25&gt;0,'Basic Elections'!$C$29="Yes"),'summary lookup and rates'!$C$7,0))</f>
        <v/>
      </c>
      <c r="Z25" s="28" t="str">
        <f>IF('Basic Elections'!$C$78="","",IF(E25=0,"None",'Voluntary Elections'!$C$14))</f>
        <v/>
      </c>
      <c r="AA25" s="153" t="str">
        <f>IF('Basic Elections'!$C$78="","",IF((C25/52)*0.6&gt;1000,1000,(C25/52)*0.6))</f>
        <v/>
      </c>
      <c r="AB25" s="154" t="str">
        <f>IF('Basic Elections'!$C$78="","",IF(OR(E25=0,Z25="None"),0,INDEX('census age lookup Vol STD'!$B$4:$E$103,MATCH(D25,'census age lookup Vol STD'!$A$4:$A$103,0),MATCH(Z25,'census age lookup Vol STD'!$B$3:$E$3,0))*(AA25/10)))</f>
        <v/>
      </c>
      <c r="AC25" s="28" t="str">
        <f>IF('Basic Elections'!$C$78="","",IF(E25=0,"None",'Voluntary Elections'!$C$20))</f>
        <v/>
      </c>
      <c r="AD25" s="153" t="str">
        <f>IF('Basic Elections'!$C$78="","",IF(C25/12&gt;10000,10000,C25/12))</f>
        <v/>
      </c>
      <c r="AE25" s="154" t="str">
        <f>IF('Basic Elections'!$C$78="","",IF(OR(E25=0,AC25="None"),0,INDEX('census age lookup Vol LTD'!$B$4:$E$103,MATCH(D25,'census age lookup Vol LTD'!$A$4:$A$103,0),MATCH(AC25,'census age lookup Vol LTD'!$B$3:$E$3,0))*(AD25/100)))</f>
        <v/>
      </c>
    </row>
    <row r="26" spans="1:31" x14ac:dyDescent="0.3">
      <c r="A26" s="146" t="str">
        <f>IF('Basic Elections'!$C$79="","",'Basic Elections'!E79)</f>
        <v/>
      </c>
      <c r="B26" s="28" t="str">
        <f>IF('Basic Elections'!$C$79="","",'Basic Elections'!F79)</f>
        <v/>
      </c>
      <c r="C26" s="28" t="str">
        <f>IF('Basic Elections'!$C$79="","",'Basic Elections'!G79)</f>
        <v/>
      </c>
      <c r="D26" s="28" t="str">
        <f ca="1">IF('Basic Elections'!$C$79="","",IF(B26&gt;0,B26,IF(A26&gt;0,DATEDIF(A26,TODAY(),"Y"),0)))</f>
        <v/>
      </c>
      <c r="E26" s="28" t="str">
        <f>IF('Basic Elections'!$C$79="","",IF(OR(A26&lt;&gt;0,B26&lt;&gt;0),1,0))</f>
        <v/>
      </c>
      <c r="F26" s="28" t="str">
        <f>IF('Basic Elections'!$C$79="","",IF(E26=1,F25+1,0))</f>
        <v/>
      </c>
      <c r="G26" s="28" t="str">
        <f>IF('Basic Elections'!$C$79="","",'Basic Elections'!$C$18)</f>
        <v/>
      </c>
      <c r="H26" s="152" t="str">
        <f>IF('Basic Elections'!$C$79="","",IF(ROUNDUP(C26,-3)&gt;100000,100000,ROUNDUP(C26,-3)))</f>
        <v/>
      </c>
      <c r="I26" s="28" t="str">
        <f>IF('Basic Elections'!$C$79="","",'Basic Elections'!$C$29)</f>
        <v/>
      </c>
      <c r="J26" s="28" t="str">
        <f>IF('Basic Elections'!$C$79="","",'Basic Elections'!$C$34)</f>
        <v/>
      </c>
      <c r="K26" s="153" t="str">
        <f>IF('Basic Elections'!$C$79="","",IF(OR(J26="A",J26="B",J26="C",J26="D"),(IF((C26/52)*0.6667&gt;1000,1000,(C26/52)*0.6667)),0))</f>
        <v/>
      </c>
      <c r="L26" s="153" t="str">
        <f>IF('Basic Elections'!$C$79="","",(IF(AND(J26&lt;&gt;"None",E26&lt;&gt;0),VLOOKUP(J26,STD_Rates_lookup,2,FALSE),0))*(K26/10))</f>
        <v/>
      </c>
      <c r="M26" s="153" t="str">
        <f>IF('Basic Elections'!$C$79="","",IF(OR(J26="E",J26="F",J26="G",J26="H"),IF((C26/52)*0.6&gt;1000,1000,(C26/52)*0.6),0))</f>
        <v/>
      </c>
      <c r="N26" s="153" t="str">
        <f>IF('Basic Elections'!$C$79="","",(IF(AND(J26&lt;&gt;"None",E26&lt;&gt;0),VLOOKUP(J26,STD_Rates_lookup,2,FALSE),0))*(M26/10))</f>
        <v/>
      </c>
      <c r="O26" s="28" t="str">
        <f>IF('Basic Elections'!$C$79="","",'Basic Elections'!$C$45)</f>
        <v/>
      </c>
      <c r="P26" s="153" t="str">
        <f>IF('Basic Elections'!$C$79="","",IF(C26/12&gt;10000,10000,C26/12))</f>
        <v/>
      </c>
      <c r="Q26" s="153" t="str">
        <f>IF('Basic Elections'!$C$79="","",(IF(AND(O26&lt;&gt;"None",E26&lt;&gt;0),VLOOKUP(O26,LTD_Rates_lookup,2,FALSE),0))*(P26/100))</f>
        <v/>
      </c>
      <c r="R26" s="28" t="str">
        <f>IF('Basic Elections'!$C$79="","",IF(D26=0,0,VLOOKUP(D26,life_age_reduction,4,FALSE)))</f>
        <v/>
      </c>
      <c r="S26" s="28" t="str">
        <f>IF('Basic Elections'!$C$79="","",IF(G26="A",H26,0))</f>
        <v/>
      </c>
      <c r="T26" s="28" t="str">
        <f>IF('Basic Elections'!$C$79="","",IF(OR(G26="B",G26="C",G26="D",G26="E",G26="F"),VLOOKUP(G26,summary_benefit_lookup,2,FALSE),0))</f>
        <v/>
      </c>
      <c r="U26" s="28" t="str">
        <f>IF('Basic Elections'!$C$79="","",T26+S26)</f>
        <v/>
      </c>
      <c r="V26" s="28" t="str">
        <f t="shared" si="0"/>
        <v/>
      </c>
      <c r="W26" s="154" t="str">
        <f>IF('Basic Elections'!$C$79="","",IF(E26&gt;0,(V26*'summary lookup and rates'!$C$5)/1000,0))</f>
        <v/>
      </c>
      <c r="X26" s="154" t="str">
        <f>IF('Basic Elections'!$C$79="","",(V26*'summary lookup and rates'!$C$6)/1000)</f>
        <v/>
      </c>
      <c r="Y26" s="28" t="str">
        <f>IF('Basic Elections'!$C$79="","",IF(AND(E26&gt;0,'Basic Elections'!$C$29="Yes"),'summary lookup and rates'!$C$7,0))</f>
        <v/>
      </c>
      <c r="Z26" s="28" t="str">
        <f>IF('Basic Elections'!$C$79="","",IF(E26=0,"None",'Voluntary Elections'!$C$14))</f>
        <v/>
      </c>
      <c r="AA26" s="153" t="str">
        <f>IF('Basic Elections'!$C$79="","",IF((C26/52)*0.6&gt;1000,1000,(C26/52)*0.6))</f>
        <v/>
      </c>
      <c r="AB26" s="154" t="str">
        <f>IF('Basic Elections'!$C$79="","",IF(OR(E26=0,Z26="None"),0,INDEX('census age lookup Vol STD'!$B$4:$E$103,MATCH(D26,'census age lookup Vol STD'!$A$4:$A$103,0),MATCH(Z26,'census age lookup Vol STD'!$B$3:$E$3,0))*(AA26/10)))</f>
        <v/>
      </c>
      <c r="AC26" s="28" t="str">
        <f>IF('Basic Elections'!$C$79="","",IF(E26=0,"None",'Voluntary Elections'!$C$20))</f>
        <v/>
      </c>
      <c r="AD26" s="153" t="str">
        <f>IF('Basic Elections'!$C$79="","",IF(C26/12&gt;10000,10000,C26/12))</f>
        <v/>
      </c>
      <c r="AE26" s="154" t="str">
        <f>IF('Basic Elections'!$C$79="","",IF(OR(E26=0,AC26="None"),0,INDEX('census age lookup Vol LTD'!$B$4:$E$103,MATCH(D26,'census age lookup Vol LTD'!$A$4:$A$103,0),MATCH(AC26,'census age lookup Vol LTD'!$B$3:$E$3,0))*(AD26/100)))</f>
        <v/>
      </c>
    </row>
    <row r="27" spans="1:31" x14ac:dyDescent="0.3">
      <c r="A27" s="146" t="str">
        <f>IF('Basic Elections'!$C$80="","",'Basic Elections'!E80)</f>
        <v/>
      </c>
      <c r="B27" s="28" t="str">
        <f>IF('Basic Elections'!$C$80="","",'Basic Elections'!F80)</f>
        <v/>
      </c>
      <c r="C27" s="28" t="str">
        <f>IF('Basic Elections'!$C$80="","",'Basic Elections'!G80)</f>
        <v/>
      </c>
      <c r="D27" s="28" t="str">
        <f ca="1">IF('Basic Elections'!$C$80="","",IF(B27&gt;0,B27,IF(A27&gt;0,DATEDIF(A27,TODAY(),"Y"),0)))</f>
        <v/>
      </c>
      <c r="E27" s="28" t="str">
        <f>IF('Basic Elections'!$C$80="","",IF(OR(A27&lt;&gt;0,B27&lt;&gt;0),1,0))</f>
        <v/>
      </c>
      <c r="F27" s="28" t="str">
        <f>IF('Basic Elections'!$C$80="","",IF(E27=1,F26+1,0))</f>
        <v/>
      </c>
      <c r="G27" s="28" t="str">
        <f>IF('Basic Elections'!$C$80="","",'Basic Elections'!$C$18)</f>
        <v/>
      </c>
      <c r="H27" s="152" t="str">
        <f>IF('Basic Elections'!$C$80="","",IF(ROUNDUP(C27,-3)&gt;100000,100000,ROUNDUP(C27,-3)))</f>
        <v/>
      </c>
      <c r="I27" s="28" t="str">
        <f>IF('Basic Elections'!$C$80="","",'Basic Elections'!$C$29)</f>
        <v/>
      </c>
      <c r="J27" s="28" t="str">
        <f>IF('Basic Elections'!$C$80="","",'Basic Elections'!$C$34)</f>
        <v/>
      </c>
      <c r="K27" s="153" t="str">
        <f>IF('Basic Elections'!$C$80="","",IF(OR(J27="A",J27="B",J27="C",J27="D"),(IF((C27/52)*0.6667&gt;1000,1000,(C27/52)*0.6667)),0))</f>
        <v/>
      </c>
      <c r="L27" s="153" t="str">
        <f>IF('Basic Elections'!$C$80="","",(IF(AND(J27&lt;&gt;"None",E27&lt;&gt;0),VLOOKUP(J27,STD_Rates_lookup,2,FALSE),0))*(K27/10))</f>
        <v/>
      </c>
      <c r="M27" s="153" t="str">
        <f>IF('Basic Elections'!$C$80="","",IF(OR(J27="E",J27="F",J27="G",J27="H"),IF((C27/52)*0.6&gt;1000,1000,(C27/52)*0.6),0))</f>
        <v/>
      </c>
      <c r="N27" s="153" t="str">
        <f>IF('Basic Elections'!$C$80="","",(IF(AND(J27&lt;&gt;"None",E27&lt;&gt;0),VLOOKUP(J27,STD_Rates_lookup,2,FALSE),0))*(M27/10))</f>
        <v/>
      </c>
      <c r="O27" s="28" t="str">
        <f>IF('Basic Elections'!$C$80="","",'Basic Elections'!$C$45)</f>
        <v/>
      </c>
      <c r="P27" s="153" t="str">
        <f>IF('Basic Elections'!$C$80="","",IF(C27/12&gt;10000,10000,C27/12))</f>
        <v/>
      </c>
      <c r="Q27" s="153" t="str">
        <f>IF('Basic Elections'!$C$80="","",(IF(AND(O27&lt;&gt;"None",E27&lt;&gt;0),VLOOKUP(O27,LTD_Rates_lookup,2,FALSE),0))*(P27/100))</f>
        <v/>
      </c>
      <c r="R27" s="28" t="str">
        <f>IF('Basic Elections'!$C$80="","",IF(D27=0,0,VLOOKUP(D27,life_age_reduction,4,FALSE)))</f>
        <v/>
      </c>
      <c r="S27" s="28" t="str">
        <f>IF('Basic Elections'!$C$80="","",IF(G27="A",H27,0))</f>
        <v/>
      </c>
      <c r="T27" s="28" t="str">
        <f>IF('Basic Elections'!$C$80="","",IF(OR(G27="B",G27="C",G27="D",G27="E",G27="F"),VLOOKUP(G27,summary_benefit_lookup,2,FALSE),0))</f>
        <v/>
      </c>
      <c r="U27" s="28" t="str">
        <f>IF('Basic Elections'!$C$80="","",T27+S27)</f>
        <v/>
      </c>
      <c r="V27" s="28" t="str">
        <f t="shared" si="0"/>
        <v/>
      </c>
      <c r="W27" s="154" t="str">
        <f>IF('Basic Elections'!$C$80="","",IF(E27&gt;0,(V27*'summary lookup and rates'!$C$5)/1000,0))</f>
        <v/>
      </c>
      <c r="X27" s="154" t="str">
        <f>IF('Basic Elections'!$C$80="","",(V27*'summary lookup and rates'!$C$6)/1000)</f>
        <v/>
      </c>
      <c r="Y27" s="28" t="str">
        <f>IF('Basic Elections'!$C$80="","",IF(AND(E27&gt;0,'Basic Elections'!$C$29="Yes"),'summary lookup and rates'!$C$7,0))</f>
        <v/>
      </c>
      <c r="Z27" s="28" t="str">
        <f>IF('Basic Elections'!$C$80="","",IF(E27=0,"None",'Voluntary Elections'!$C$14))</f>
        <v/>
      </c>
      <c r="AA27" s="153" t="str">
        <f>IF('Basic Elections'!$C$80="","",IF((C27/52)*0.6&gt;1000,1000,(C27/52)*0.6))</f>
        <v/>
      </c>
      <c r="AB27" s="154" t="str">
        <f>IF('Basic Elections'!$C$80="","",IF(OR(E27=0,Z27="None"),0,INDEX('census age lookup Vol STD'!$B$4:$E$103,MATCH(D27,'census age lookup Vol STD'!$A$4:$A$103,0),MATCH(Z27,'census age lookup Vol STD'!$B$3:$E$3,0))*(AA27/10)))</f>
        <v/>
      </c>
      <c r="AC27" s="28" t="str">
        <f>IF('Basic Elections'!$C$80="","",IF(E27=0,"None",'Voluntary Elections'!$C$20))</f>
        <v/>
      </c>
      <c r="AD27" s="153" t="str">
        <f>IF('Basic Elections'!$C$80="","",IF(C27/12&gt;10000,10000,C27/12))</f>
        <v/>
      </c>
      <c r="AE27" s="154" t="str">
        <f>IF('Basic Elections'!$C$80="","",IF(OR(E27=0,AC27="None"),0,INDEX('census age lookup Vol LTD'!$B$4:$E$103,MATCH(D27,'census age lookup Vol LTD'!$A$4:$A$103,0),MATCH(AC27,'census age lookup Vol LTD'!$B$3:$E$3,0))*(AD27/100)))</f>
        <v/>
      </c>
    </row>
    <row r="28" spans="1:31" s="10" customFormat="1" x14ac:dyDescent="0.3">
      <c r="A28" s="155" t="str">
        <f>IF('Basic Elections'!$C$81="","",'Basic Elections'!E81)</f>
        <v/>
      </c>
      <c r="B28" s="156" t="str">
        <f>IF('Basic Elections'!$C$81="","",'Basic Elections'!F81)</f>
        <v/>
      </c>
      <c r="C28" s="156" t="str">
        <f>IF('Basic Elections'!$C$81="","",'Basic Elections'!G81)</f>
        <v/>
      </c>
      <c r="D28" s="156" t="str">
        <f ca="1">IF('Basic Elections'!$C$81="","",IF(B28&gt;0,B28,IF(A28&gt;0,DATEDIF(A28,TODAY(),"Y"),0)))</f>
        <v/>
      </c>
      <c r="E28" s="156" t="str">
        <f>IF('Basic Elections'!$C$81="","",IF(OR(A28&lt;&gt;0,B28&lt;&gt;0),1,0))</f>
        <v/>
      </c>
      <c r="F28" s="156" t="str">
        <f>IF('Basic Elections'!$C$81="","",IF(E28=1,F27+1,0))</f>
        <v/>
      </c>
      <c r="G28" s="156" t="str">
        <f>IF('Basic Elections'!$C$81="","",'Basic Elections'!$C$18)</f>
        <v/>
      </c>
      <c r="H28" s="157" t="str">
        <f>IF('Basic Elections'!$C$81="","",IF(ROUNDUP(C28,-3)&gt;100000,100000,ROUNDUP(C28,-3)))</f>
        <v/>
      </c>
      <c r="I28" s="156" t="str">
        <f>IF('Basic Elections'!$C$81="","",'Basic Elections'!$C$29)</f>
        <v/>
      </c>
      <c r="J28" s="156" t="str">
        <f>IF('Basic Elections'!$C$81="","",'Basic Elections'!$C$34)</f>
        <v/>
      </c>
      <c r="K28" s="153" t="str">
        <f>IF('Basic Elections'!$C$81="","",IF(OR(J28="A",J28="B",J28="C",J28="D"),(IF((C28/52)*0.6667&gt;1000,1000,(C28/52)*0.6667)),0))</f>
        <v/>
      </c>
      <c r="L28" s="153" t="str">
        <f>IF('Basic Elections'!$C$81="","",(IF(AND(J28&lt;&gt;"None",E28&lt;&gt;0),VLOOKUP(J28,STD_Rates_lookup,2,FALSE),0))*(K28/10))</f>
        <v/>
      </c>
      <c r="M28" s="153" t="str">
        <f>IF('Basic Elections'!$C$81="","",IF(OR(J28="E",J28="F",J28="G",J28="H"),IF((C28/52)*0.6&gt;1000,1000,(C28/52)*0.6),0))</f>
        <v/>
      </c>
      <c r="N28" s="153" t="str">
        <f>IF('Basic Elections'!$C$81="","",(IF(AND(J28&lt;&gt;"None",E28&lt;&gt;0),VLOOKUP(J28,STD_Rates_lookup,2,FALSE),0))*(M28/10))</f>
        <v/>
      </c>
      <c r="O28" s="156" t="str">
        <f>IF('Basic Elections'!$C$81="","",'Basic Elections'!$C$45)</f>
        <v/>
      </c>
      <c r="P28" s="158" t="str">
        <f>IF('Basic Elections'!$C$81="","",IF(C28/12&gt;10000,10000,C28/12))</f>
        <v/>
      </c>
      <c r="Q28" s="158" t="str">
        <f>IF('Basic Elections'!$C$81="","",(IF(AND(O28&lt;&gt;"None",E28&lt;&gt;0),VLOOKUP(O28,LTD_Rates_lookup,2,FALSE),0))*(P28/100))</f>
        <v/>
      </c>
      <c r="R28" s="156" t="str">
        <f>IF('Basic Elections'!$C$81="","",IF(D28=0,0,VLOOKUP(D28,life_age_reduction,4,FALSE)))</f>
        <v/>
      </c>
      <c r="S28" s="156" t="str">
        <f>IF('Basic Elections'!$C$81="","",IF(G28="A",H28,0))</f>
        <v/>
      </c>
      <c r="T28" s="28" t="str">
        <f>IF('Basic Elections'!$C$81="","",IF(OR(G28="B",G28="C",G28="D",G28="E",G28="F"),VLOOKUP(G28,summary_benefit_lookup,2,FALSE),0))</f>
        <v/>
      </c>
      <c r="U28" s="156" t="str">
        <f>IF('Basic Elections'!$C$81="","",T28+S28)</f>
        <v/>
      </c>
      <c r="V28" s="156" t="str">
        <f t="shared" si="0"/>
        <v/>
      </c>
      <c r="W28" s="159" t="str">
        <f>IF('Basic Elections'!$C$81="","",IF(E28&gt;0,(V28*'summary lookup and rates'!$C$5)/1000,0))</f>
        <v/>
      </c>
      <c r="X28" s="159" t="str">
        <f>IF('Basic Elections'!$C$81="","",(V28*'summary lookup and rates'!$C$6)/1000)</f>
        <v/>
      </c>
      <c r="Y28" s="156" t="str">
        <f>IF('Basic Elections'!$C$81="","",IF(AND(E28&gt;0,'Basic Elections'!$C$29="Yes"),'summary lookup and rates'!$C$7,0))</f>
        <v/>
      </c>
      <c r="Z28" s="28" t="str">
        <f>IF('Basic Elections'!$C$81="","",IF(E28=0,"None",'Voluntary Elections'!$C$14))</f>
        <v/>
      </c>
      <c r="AA28" s="153" t="str">
        <f>IF('Basic Elections'!$C$81="","",IF((C28/52)*0.6&gt;1000,1000,(C28/52)*0.6))</f>
        <v/>
      </c>
      <c r="AB28" s="154" t="str">
        <f>IF('Basic Elections'!$C$81="","",IF(OR(E28=0,Z28="None"),0,INDEX('census age lookup Vol STD'!$B$4:$E$103,MATCH(D28,'census age lookup Vol STD'!$A$4:$A$103,0),MATCH(Z28,'census age lookup Vol STD'!$B$3:$E$3,0))*(AA28/10)))</f>
        <v/>
      </c>
      <c r="AC28" s="28" t="str">
        <f>IF('Basic Elections'!$C$81="","",IF(E28=0,"None",'Voluntary Elections'!$C$20))</f>
        <v/>
      </c>
      <c r="AD28" s="153" t="str">
        <f>IF('Basic Elections'!$C$81="","",IF(C28/12&gt;10000,10000,C28/12))</f>
        <v/>
      </c>
      <c r="AE28" s="154" t="str">
        <f>IF('Basic Elections'!$C$81="","",IF(OR(E28=0,AC28="None"),0,INDEX('census age lookup Vol LTD'!$B$4:$E$103,MATCH(D28,'census age lookup Vol LTD'!$A$4:$A$103,0),MATCH(AC28,'census age lookup Vol LTD'!$B$3:$E$3,0))*(AD28/100)))</f>
        <v/>
      </c>
    </row>
    <row r="29" spans="1:31" x14ac:dyDescent="0.3">
      <c r="A29" s="146" t="str">
        <f>IF('Basic Elections'!$C$82="","",'Basic Elections'!E82)</f>
        <v/>
      </c>
      <c r="B29" s="28" t="str">
        <f>IF('Basic Elections'!$C$82="","",'Basic Elections'!F82)</f>
        <v/>
      </c>
      <c r="C29" s="28" t="str">
        <f>IF('Basic Elections'!$C$82="","",'Basic Elections'!G82)</f>
        <v/>
      </c>
      <c r="D29" s="28" t="str">
        <f ca="1">IF('Basic Elections'!$C$82="","",IF(B29&gt;0,B29,IF(A29&gt;0,DATEDIF(A29,TODAY(),"Y"),0)))</f>
        <v/>
      </c>
      <c r="E29" s="28" t="str">
        <f>IF('Basic Elections'!$C$82="","",IF(OR(A29&lt;&gt;0,B29&lt;&gt;0),1,0))</f>
        <v/>
      </c>
      <c r="F29" s="28" t="str">
        <f>IF('Basic Elections'!$C$82="","",IF(E29=1,F28+1,0))</f>
        <v/>
      </c>
      <c r="G29" s="28" t="str">
        <f>IF('Basic Elections'!$C$82="","",'Basic Elections'!$C$18)</f>
        <v/>
      </c>
      <c r="H29" s="152" t="str">
        <f>IF('Basic Elections'!$C$82="","",IF(ROUNDUP(C29,-3)&gt;100000,100000,ROUNDUP(C29,-3)))</f>
        <v/>
      </c>
      <c r="I29" s="28" t="str">
        <f>IF('Basic Elections'!$C$82="","",'Basic Elections'!$C$29)</f>
        <v/>
      </c>
      <c r="J29" s="28" t="str">
        <f>IF('Basic Elections'!$C$82="","",'Basic Elections'!$C$34)</f>
        <v/>
      </c>
      <c r="K29" s="153" t="str">
        <f>IF('Basic Elections'!$C$82="","",IF(OR(J29="A",J29="B",J29="C",J29="D"),(IF((C29/52)*0.6667&gt;1000,1000,(C29/52)*0.6667)),0))</f>
        <v/>
      </c>
      <c r="L29" s="153" t="str">
        <f>IF('Basic Elections'!$C$82="","",(IF(AND(J29&lt;&gt;"None",E29&lt;&gt;0),VLOOKUP(J29,STD_Rates_lookup,2,FALSE),0))*(K29/10))</f>
        <v/>
      </c>
      <c r="M29" s="153" t="str">
        <f>IF('Basic Elections'!$C$82="","",IF(OR(J29="E",J29="F",J29="G",J29="H"),IF((C29/52)*0.6&gt;1000,1000,(C29/52)*0.6),0))</f>
        <v/>
      </c>
      <c r="N29" s="153" t="str">
        <f>IF('Basic Elections'!$C$82="","",(IF(AND(J29&lt;&gt;"None",E29&lt;&gt;0),VLOOKUP(J29,STD_Rates_lookup,2,FALSE),0))*(M29/10))</f>
        <v/>
      </c>
      <c r="O29" s="28" t="str">
        <f>IF('Basic Elections'!$C$82="","",'Basic Elections'!$C$45)</f>
        <v/>
      </c>
      <c r="P29" s="153" t="str">
        <f>IF('Basic Elections'!$C$82="","",IF(C29/12&gt;10000,10000,C29/12))</f>
        <v/>
      </c>
      <c r="Q29" s="153" t="str">
        <f>IF('Basic Elections'!$C$82="","",(IF(AND(O29&lt;&gt;"None",E29&lt;&gt;0),VLOOKUP(O29,LTD_Rates_lookup,2,FALSE),0))*(P29/100))</f>
        <v/>
      </c>
      <c r="R29" s="28" t="str">
        <f>IF('Basic Elections'!$C$82="","",IF(D29=0,0,VLOOKUP(D29,life_age_reduction,4,FALSE)))</f>
        <v/>
      </c>
      <c r="S29" s="28" t="str">
        <f>IF('Basic Elections'!$C$82="","",IF(G29="A",H29,0))</f>
        <v/>
      </c>
      <c r="T29" s="28" t="str">
        <f>IF('Basic Elections'!$C$82="","",IF(OR(G29="B",G29="C",G29="D",G29="E",G29="F"),VLOOKUP(G29,summary_benefit_lookup,2,FALSE),0))</f>
        <v/>
      </c>
      <c r="U29" s="28" t="str">
        <f>IF('Basic Elections'!$C$82="","",T29+S29)</f>
        <v/>
      </c>
      <c r="V29" s="28" t="str">
        <f t="shared" si="0"/>
        <v/>
      </c>
      <c r="W29" s="154" t="str">
        <f>IF('Basic Elections'!$C$82="","",IF(E29&gt;0,(V29*'summary lookup and rates'!$C$5)/1000,0))</f>
        <v/>
      </c>
      <c r="X29" s="154" t="str">
        <f>IF('Basic Elections'!$C$82="","",(V29*'summary lookup and rates'!$C$6)/1000)</f>
        <v/>
      </c>
      <c r="Y29" s="28" t="str">
        <f>IF('Basic Elections'!$C$82="","",IF(AND(E29&gt;0,'Basic Elections'!$C$29="Yes"),'summary lookup and rates'!$C$7,0))</f>
        <v/>
      </c>
      <c r="Z29" s="28" t="str">
        <f>IF('Basic Elections'!$C$82="","",IF(E29=0,"None",'Voluntary Elections'!$C$14))</f>
        <v/>
      </c>
      <c r="AA29" s="153" t="str">
        <f>IF('Basic Elections'!$C$82="","",IF((C29/52)*0.6&gt;1000,1000,(C29/52)*0.6))</f>
        <v/>
      </c>
      <c r="AB29" s="154" t="str">
        <f>IF('Basic Elections'!$C$82="","",IF(OR(E29=0,Z29="None"),0,INDEX('census age lookup Vol STD'!$B$4:$E$103,MATCH(D29,'census age lookup Vol STD'!$A$4:$A$103,0),MATCH(Z29,'census age lookup Vol STD'!$B$3:$E$3,0))*(AA29/10)))</f>
        <v/>
      </c>
      <c r="AC29" s="28" t="str">
        <f>IF('Basic Elections'!$C$82="","",IF(E29=0,"None",'Voluntary Elections'!$C$20))</f>
        <v/>
      </c>
      <c r="AD29" s="153" t="str">
        <f>IF('Basic Elections'!$C$82="","",IF(C29/12&gt;10000,10000,C29/12))</f>
        <v/>
      </c>
      <c r="AE29" s="154" t="str">
        <f>IF('Basic Elections'!$C$82="","",IF(OR(E29=0,AC29="None"),0,INDEX('census age lookup Vol LTD'!$B$4:$E$103,MATCH(D29,'census age lookup Vol LTD'!$A$4:$A$103,0),MATCH(AC29,'census age lookup Vol LTD'!$B$3:$E$3,0))*(AD29/100)))</f>
        <v/>
      </c>
    </row>
    <row r="30" spans="1:31" x14ac:dyDescent="0.3">
      <c r="A30" s="146" t="str">
        <f>IF('Basic Elections'!$C$83="","",'Basic Elections'!E83)</f>
        <v/>
      </c>
      <c r="B30" s="28" t="str">
        <f>IF('Basic Elections'!$C$83="","",'Basic Elections'!F83)</f>
        <v/>
      </c>
      <c r="C30" s="28" t="str">
        <f>IF('Basic Elections'!$C$83="","",'Basic Elections'!G83)</f>
        <v/>
      </c>
      <c r="D30" s="28" t="str">
        <f ca="1">IF('Basic Elections'!$C$83="","",IF(B30&gt;0,B30,IF(A30&gt;0,DATEDIF(A30,TODAY(),"Y"),0)))</f>
        <v/>
      </c>
      <c r="E30" s="28" t="str">
        <f>IF('Basic Elections'!$C$83="","",IF(OR(A30&lt;&gt;0,B30&lt;&gt;0),1,0))</f>
        <v/>
      </c>
      <c r="F30" s="28" t="str">
        <f>IF('Basic Elections'!$C$83="","",IF(E30=1,F29+1,0))</f>
        <v/>
      </c>
      <c r="G30" s="28" t="str">
        <f>IF('Basic Elections'!$C$83="","",'Basic Elections'!$C$18)</f>
        <v/>
      </c>
      <c r="H30" s="152" t="str">
        <f>IF('Basic Elections'!$C$83="","",IF(ROUNDUP(C30,-3)&gt;100000,100000,ROUNDUP(C30,-3)))</f>
        <v/>
      </c>
      <c r="I30" s="28" t="str">
        <f>IF('Basic Elections'!$C$83="","",'Basic Elections'!$C$29)</f>
        <v/>
      </c>
      <c r="J30" s="28" t="str">
        <f>IF('Basic Elections'!$C$83="","",'Basic Elections'!$C$34)</f>
        <v/>
      </c>
      <c r="K30" s="153" t="str">
        <f>IF('Basic Elections'!$C$83="","",IF(OR(J30="A",J30="B",J30="C",J30="D"),(IF((C30/52)*0.6667&gt;1000,1000,(C30/52)*0.6667)),0))</f>
        <v/>
      </c>
      <c r="L30" s="153" t="str">
        <f>IF('Basic Elections'!$C$83="","",(IF(AND(J30&lt;&gt;"None",E30&lt;&gt;0),VLOOKUP(J30,STD_Rates_lookup,2,FALSE),0))*(K30/10))</f>
        <v/>
      </c>
      <c r="M30" s="153" t="str">
        <f>IF('Basic Elections'!$C$83="","",IF(OR(J30="E",J30="F",J30="G",J30="H"),IF((C30/52)*0.6&gt;1000,1000,(C30/52)*0.6),0))</f>
        <v/>
      </c>
      <c r="N30" s="153" t="str">
        <f>IF('Basic Elections'!$C$83="","",(IF(AND(J30&lt;&gt;"None",E30&lt;&gt;0),VLOOKUP(J30,STD_Rates_lookup,2,FALSE),0))*(M30/10))</f>
        <v/>
      </c>
      <c r="O30" s="28" t="str">
        <f>IF('Basic Elections'!$C$83="","",'Basic Elections'!$C$45)</f>
        <v/>
      </c>
      <c r="P30" s="153" t="str">
        <f>IF('Basic Elections'!$C$83="","",IF(C30/12&gt;10000,10000,C30/12))</f>
        <v/>
      </c>
      <c r="Q30" s="153" t="str">
        <f>IF('Basic Elections'!$C$83="","",(IF(AND(O30&lt;&gt;"None",E30&lt;&gt;0),VLOOKUP(O30,LTD_Rates_lookup,2,FALSE),0))*(P30/100))</f>
        <v/>
      </c>
      <c r="R30" s="28" t="str">
        <f>IF('Basic Elections'!$C$83="","",IF(D30=0,0,VLOOKUP(D30,life_age_reduction,4,FALSE)))</f>
        <v/>
      </c>
      <c r="S30" s="28" t="str">
        <f>IF('Basic Elections'!$C$83="","",IF(G30="A",H30,0))</f>
        <v/>
      </c>
      <c r="T30" s="28" t="str">
        <f>IF('Basic Elections'!$C$83="","",IF(OR(G30="B",G30="C",G30="D",G30="E",G30="F"),VLOOKUP(G30,summary_benefit_lookup,2,FALSE),0))</f>
        <v/>
      </c>
      <c r="U30" s="28" t="str">
        <f>IF('Basic Elections'!$C$83="","",T30+S30)</f>
        <v/>
      </c>
      <c r="V30" s="28" t="str">
        <f t="shared" si="0"/>
        <v/>
      </c>
      <c r="W30" s="154" t="str">
        <f>IF('Basic Elections'!$C$83="","",IF(E30&gt;0,(V30*'summary lookup and rates'!$C$5)/1000,0))</f>
        <v/>
      </c>
      <c r="X30" s="154" t="str">
        <f>IF('Basic Elections'!$C$83="","",(V30*'summary lookup and rates'!$C$6)/1000)</f>
        <v/>
      </c>
      <c r="Y30" s="28" t="str">
        <f>IF('Basic Elections'!$C$83="","",IF(AND(E30&gt;0,'Basic Elections'!$C$29="Yes"),'summary lookup and rates'!$C$7,0))</f>
        <v/>
      </c>
      <c r="Z30" s="28" t="str">
        <f>IF('Basic Elections'!$C$83="","",IF(E30=0,"None",'Voluntary Elections'!$C$14))</f>
        <v/>
      </c>
      <c r="AA30" s="153" t="str">
        <f>IF('Basic Elections'!$C$83="","",IF((C30/52)*0.6&gt;1000,1000,(C30/52)*0.6))</f>
        <v/>
      </c>
      <c r="AB30" s="154" t="str">
        <f>IF('Basic Elections'!$C$83="","",IF(OR(E30=0,Z30="None"),0,INDEX('census age lookup Vol STD'!$B$4:$E$103,MATCH(D30,'census age lookup Vol STD'!$A$4:$A$103,0),MATCH(Z30,'census age lookup Vol STD'!$B$3:$E$3,0))*(AA30/10)))</f>
        <v/>
      </c>
      <c r="AC30" s="28" t="str">
        <f>IF('Basic Elections'!$C$83="","",IF(E30=0,"None",'Voluntary Elections'!$C$20))</f>
        <v/>
      </c>
      <c r="AD30" s="153" t="str">
        <f>IF('Basic Elections'!$C$83="","",IF(C30/12&gt;10000,10000,C30/12))</f>
        <v/>
      </c>
      <c r="AE30" s="154" t="str">
        <f>IF('Basic Elections'!$C$83="","",IF(OR(E30=0,AC30="None"),0,INDEX('census age lookup Vol LTD'!$B$4:$E$103,MATCH(D30,'census age lookup Vol LTD'!$A$4:$A$103,0),MATCH(AC30,'census age lookup Vol LTD'!$B$3:$E$3,0))*(AD30/100)))</f>
        <v/>
      </c>
    </row>
    <row r="31" spans="1:31" x14ac:dyDescent="0.3">
      <c r="A31" s="146" t="str">
        <f>IF('Basic Elections'!$C$84="","",'Basic Elections'!E84)</f>
        <v/>
      </c>
      <c r="B31" s="28" t="str">
        <f>IF('Basic Elections'!$C$84="","",'Basic Elections'!F84)</f>
        <v/>
      </c>
      <c r="C31" s="28" t="str">
        <f>IF('Basic Elections'!$C$84="","",'Basic Elections'!G84)</f>
        <v/>
      </c>
      <c r="D31" s="28" t="str">
        <f ca="1">IF('Basic Elections'!$C$84="","",IF(B31&gt;0,B31,IF(A31&gt;0,DATEDIF(A31,TODAY(),"Y"),0)))</f>
        <v/>
      </c>
      <c r="E31" s="28" t="str">
        <f>IF('Basic Elections'!$C$84="","",IF(OR(A31&lt;&gt;0,B31&lt;&gt;0),1,0))</f>
        <v/>
      </c>
      <c r="F31" s="28" t="str">
        <f>IF('Basic Elections'!$C$84="","",IF(E31=1,F30+1,0))</f>
        <v/>
      </c>
      <c r="G31" s="28" t="str">
        <f>IF('Basic Elections'!$C$84="","",'Basic Elections'!$C$18)</f>
        <v/>
      </c>
      <c r="H31" s="152" t="str">
        <f>IF('Basic Elections'!$C$84="","",IF(ROUNDUP(C31,-3)&gt;100000,100000,ROUNDUP(C31,-3)))</f>
        <v/>
      </c>
      <c r="I31" s="28" t="str">
        <f>IF('Basic Elections'!$C$84="","",'Basic Elections'!$C$29)</f>
        <v/>
      </c>
      <c r="J31" s="28" t="str">
        <f>IF('Basic Elections'!$C$84="","",'Basic Elections'!$C$34)</f>
        <v/>
      </c>
      <c r="K31" s="153" t="str">
        <f>IF('Basic Elections'!$C$84="","",IF(OR(J31="A",J31="B",J31="C",J31="D"),(IF((C31/52)*0.6667&gt;1000,1000,(C31/52)*0.6667)),0))</f>
        <v/>
      </c>
      <c r="L31" s="153" t="str">
        <f>IF('Basic Elections'!$C$84="","",(IF(AND(J31&lt;&gt;"None",E31&lt;&gt;0),VLOOKUP(J31,STD_Rates_lookup,2,FALSE),0))*(K31/10))</f>
        <v/>
      </c>
      <c r="M31" s="153" t="str">
        <f>IF('Basic Elections'!$C$84="","",IF(OR(J31="E",J31="F",J31="G",J31="H"),IF((C31/52)*0.6&gt;1000,1000,(C31/52)*0.6),0))</f>
        <v/>
      </c>
      <c r="N31" s="153" t="str">
        <f>IF('Basic Elections'!$C$84="","",(IF(AND(J31&lt;&gt;"None",E31&lt;&gt;0),VLOOKUP(J31,STD_Rates_lookup,2,FALSE),0))*(M31/10))</f>
        <v/>
      </c>
      <c r="O31" s="28" t="str">
        <f>IF('Basic Elections'!$C$84="","",'Basic Elections'!$C$45)</f>
        <v/>
      </c>
      <c r="P31" s="153" t="str">
        <f>IF('Basic Elections'!$C$84="","",IF(C31/12&gt;10000,10000,C31/12))</f>
        <v/>
      </c>
      <c r="Q31" s="153" t="str">
        <f>IF('Basic Elections'!$C$84="","",(IF(AND(O31&lt;&gt;"None",E31&lt;&gt;0),VLOOKUP(O31,LTD_Rates_lookup,2,FALSE),0))*(P31/100))</f>
        <v/>
      </c>
      <c r="R31" s="28" t="str">
        <f>IF('Basic Elections'!$C$84="","",IF(D31=0,0,VLOOKUP(D31,life_age_reduction,4,FALSE)))</f>
        <v/>
      </c>
      <c r="S31" s="28" t="str">
        <f>IF('Basic Elections'!$C$84="","",IF(G31="A",H31,0))</f>
        <v/>
      </c>
      <c r="T31" s="28" t="str">
        <f>IF('Basic Elections'!$C$84="","",IF(OR(G31="B",G31="C",G31="D",G31="E",G31="F"),VLOOKUP(G31,summary_benefit_lookup,2,FALSE),0))</f>
        <v/>
      </c>
      <c r="U31" s="28" t="str">
        <f>IF('Basic Elections'!$C$84="","",T31+S31)</f>
        <v/>
      </c>
      <c r="V31" s="28" t="str">
        <f t="shared" si="0"/>
        <v/>
      </c>
      <c r="W31" s="154" t="str">
        <f>IF('Basic Elections'!$C$84="","",IF(E31&gt;0,(V31*'summary lookup and rates'!$C$5)/1000,0))</f>
        <v/>
      </c>
      <c r="X31" s="154" t="str">
        <f>IF('Basic Elections'!$C$84="","",(V31*'summary lookup and rates'!$C$6)/1000)</f>
        <v/>
      </c>
      <c r="Y31" s="28" t="str">
        <f>IF('Basic Elections'!$C$84="","",IF(AND(E31&gt;0,'Basic Elections'!$C$29="Yes"),'summary lookup and rates'!$C$7,0))</f>
        <v/>
      </c>
      <c r="Z31" s="28" t="str">
        <f>IF('Basic Elections'!$C$84="","",IF(E31=0,"None",'Voluntary Elections'!$C$14))</f>
        <v/>
      </c>
      <c r="AA31" s="153" t="str">
        <f>IF('Basic Elections'!$C$84="","",IF((C31/52)*0.6&gt;1000,1000,(C31/52)*0.6))</f>
        <v/>
      </c>
      <c r="AB31" s="154" t="str">
        <f>IF('Basic Elections'!$C$84="","",IF(OR(E31=0,Z31="None"),0,INDEX('census age lookup Vol STD'!$B$4:$E$103,MATCH(D31,'census age lookup Vol STD'!$A$4:$A$103,0),MATCH(Z31,'census age lookup Vol STD'!$B$3:$E$3,0))*(AA31/10)))</f>
        <v/>
      </c>
      <c r="AC31" s="28" t="str">
        <f>IF('Basic Elections'!$C$84="","",IF(E31=0,"None",'Voluntary Elections'!$C$20))</f>
        <v/>
      </c>
      <c r="AD31" s="153" t="str">
        <f>IF('Basic Elections'!$C$84="","",IF(C31/12&gt;10000,10000,C31/12))</f>
        <v/>
      </c>
      <c r="AE31" s="154" t="str">
        <f>IF('Basic Elections'!$C$84="","",IF(OR(E31=0,AC31="None"),0,INDEX('census age lookup Vol LTD'!$B$4:$E$103,MATCH(D31,'census age lookup Vol LTD'!$A$4:$A$103,0),MATCH(AC31,'census age lookup Vol LTD'!$B$3:$E$3,0))*(AD31/100)))</f>
        <v/>
      </c>
    </row>
    <row r="32" spans="1:31" x14ac:dyDescent="0.3">
      <c r="A32" s="146" t="str">
        <f>IF('Basic Elections'!$C$85="","",'Basic Elections'!E85)</f>
        <v/>
      </c>
      <c r="B32" s="28" t="str">
        <f>IF('Basic Elections'!$C$85="","",'Basic Elections'!F85)</f>
        <v/>
      </c>
      <c r="C32" s="28" t="str">
        <f>IF('Basic Elections'!$C$85="","",'Basic Elections'!G85)</f>
        <v/>
      </c>
      <c r="D32" s="28" t="str">
        <f ca="1">IF('Basic Elections'!$C$85="","",IF(B32&gt;0,B32,IF(A32&gt;0,DATEDIF(A32,TODAY(),"Y"),0)))</f>
        <v/>
      </c>
      <c r="E32" s="28" t="str">
        <f>IF('Basic Elections'!$C$85="","",IF(OR(A32&lt;&gt;0,B32&lt;&gt;0),1,0))</f>
        <v/>
      </c>
      <c r="F32" s="28" t="str">
        <f>IF('Basic Elections'!$C$85="","",IF(E32=1,F31+1,0))</f>
        <v/>
      </c>
      <c r="G32" s="28" t="str">
        <f>IF('Basic Elections'!$C$85="","",'Basic Elections'!$C$18)</f>
        <v/>
      </c>
      <c r="H32" s="152" t="str">
        <f>IF('Basic Elections'!$C$85="","",IF(ROUNDUP(C32,-3)&gt;100000,100000,ROUNDUP(C32,-3)))</f>
        <v/>
      </c>
      <c r="I32" s="28" t="str">
        <f>IF('Basic Elections'!$C$85="","",'Basic Elections'!$C$29)</f>
        <v/>
      </c>
      <c r="J32" s="28" t="str">
        <f>IF('Basic Elections'!$C$85="","",'Basic Elections'!$C$34)</f>
        <v/>
      </c>
      <c r="K32" s="153" t="str">
        <f>IF('Basic Elections'!$C$85="","",IF(OR(J32="A",J32="B",J32="C",J32="D"),(IF((C32/52)*0.6667&gt;1000,1000,(C32/52)*0.6667)),0))</f>
        <v/>
      </c>
      <c r="L32" s="153" t="str">
        <f>IF('Basic Elections'!$C$85="","",(IF(AND(J32&lt;&gt;"None",E32&lt;&gt;0),VLOOKUP(J32,STD_Rates_lookup,2,FALSE),0))*(K32/10))</f>
        <v/>
      </c>
      <c r="M32" s="153" t="str">
        <f>IF('Basic Elections'!$C$85="","",IF(OR(J32="E",J32="F",J32="G",J32="H"),IF((C32/52)*0.6&gt;1000,1000,(C32/52)*0.6),0))</f>
        <v/>
      </c>
      <c r="N32" s="153" t="str">
        <f>IF('Basic Elections'!$C$85="","",(IF(AND(J32&lt;&gt;"None",E32&lt;&gt;0),VLOOKUP(J32,STD_Rates_lookup,2,FALSE),0))*(M32/10))</f>
        <v/>
      </c>
      <c r="O32" s="28" t="str">
        <f>IF('Basic Elections'!$C$85="","",'Basic Elections'!$C$45)</f>
        <v/>
      </c>
      <c r="P32" s="153" t="str">
        <f>IF('Basic Elections'!$C$85="","",IF(C32/12&gt;10000,10000,C32/12))</f>
        <v/>
      </c>
      <c r="Q32" s="153" t="str">
        <f>IF('Basic Elections'!$C$85="","",(IF(AND(O32&lt;&gt;"None",E32&lt;&gt;0),VLOOKUP(O32,LTD_Rates_lookup,2,FALSE),0))*(P32/100))</f>
        <v/>
      </c>
      <c r="R32" s="28" t="str">
        <f>IF('Basic Elections'!$C$85="","",IF(D32=0,0,VLOOKUP(D32,life_age_reduction,4,FALSE)))</f>
        <v/>
      </c>
      <c r="S32" s="28" t="str">
        <f>IF('Basic Elections'!$C$85="","",IF(G32="A",H32,0))</f>
        <v/>
      </c>
      <c r="T32" s="28" t="str">
        <f>IF('Basic Elections'!$C$85="","",IF(OR(G32="B",G32="C",G32="D",G32="E",G32="F"),VLOOKUP(G32,summary_benefit_lookup,2,FALSE),0))</f>
        <v/>
      </c>
      <c r="U32" s="28" t="str">
        <f>IF('Basic Elections'!$C$85="","",T32+S32)</f>
        <v/>
      </c>
      <c r="V32" s="28" t="str">
        <f t="shared" si="0"/>
        <v/>
      </c>
      <c r="W32" s="154" t="str">
        <f>IF('Basic Elections'!$C$85="","",IF(E32&gt;0,(V32*'summary lookup and rates'!$C$5)/1000,0))</f>
        <v/>
      </c>
      <c r="X32" s="154" t="str">
        <f>IF('Basic Elections'!$C$85="","",(V32*'summary lookup and rates'!$C$6)/1000)</f>
        <v/>
      </c>
      <c r="Y32" s="28" t="str">
        <f>IF('Basic Elections'!$C$85="","",IF(AND(E32&gt;0,'Basic Elections'!$C$29="Yes"),'summary lookup and rates'!$C$7,0))</f>
        <v/>
      </c>
      <c r="Z32" s="28" t="str">
        <f>IF('Basic Elections'!$C$85="","",IF(E32=0,"None",'Voluntary Elections'!$C$14))</f>
        <v/>
      </c>
      <c r="AA32" s="153" t="str">
        <f>IF('Basic Elections'!$C$85="","",IF((C32/52)*0.6&gt;1000,1000,(C32/52)*0.6))</f>
        <v/>
      </c>
      <c r="AB32" s="154" t="str">
        <f>IF('Basic Elections'!$C$85="","",IF(OR(E32=0,Z32="None"),0,INDEX('census age lookup Vol STD'!$B$4:$E$103,MATCH(D32,'census age lookup Vol STD'!$A$4:$A$103,0),MATCH(Z32,'census age lookup Vol STD'!$B$3:$E$3,0))*(AA32/10)))</f>
        <v/>
      </c>
      <c r="AC32" s="28" t="str">
        <f>IF('Basic Elections'!$C$85="","",IF(E32=0,"None",'Voluntary Elections'!$C$20))</f>
        <v/>
      </c>
      <c r="AD32" s="153" t="str">
        <f>IF('Basic Elections'!$C$85="","",IF(C32/12&gt;10000,10000,C32/12))</f>
        <v/>
      </c>
      <c r="AE32" s="154" t="str">
        <f>IF('Basic Elections'!$C$85="","",IF(OR(E32=0,AC32="None"),0,INDEX('census age lookup Vol LTD'!$B$4:$E$103,MATCH(D32,'census age lookup Vol LTD'!$A$4:$A$103,0),MATCH(AC32,'census age lookup Vol LTD'!$B$3:$E$3,0))*(AD32/100)))</f>
        <v/>
      </c>
    </row>
    <row r="33" spans="1:31" x14ac:dyDescent="0.3">
      <c r="A33" s="146" t="str">
        <f>IF('Basic Elections'!$C$86="","",'Basic Elections'!E86)</f>
        <v/>
      </c>
      <c r="B33" s="28" t="str">
        <f>IF('Basic Elections'!$C$86="","",'Basic Elections'!F86)</f>
        <v/>
      </c>
      <c r="C33" s="28" t="str">
        <f>IF('Basic Elections'!$C$86="","",'Basic Elections'!G86)</f>
        <v/>
      </c>
      <c r="D33" s="28" t="str">
        <f ca="1">IF('Basic Elections'!$C$86="","",IF(B33&gt;0,B33,IF(A33&gt;0,DATEDIF(A33,TODAY(),"Y"),0)))</f>
        <v/>
      </c>
      <c r="E33" s="28" t="str">
        <f>IF('Basic Elections'!$C$86="","",IF(OR(A33&lt;&gt;0,B33&lt;&gt;0),1,0))</f>
        <v/>
      </c>
      <c r="F33" s="28" t="str">
        <f>IF('Basic Elections'!$C$86="","",IF(E33=1,F32+1,0))</f>
        <v/>
      </c>
      <c r="G33" s="28" t="str">
        <f>IF('Basic Elections'!$C$86="","",'Basic Elections'!$C$18)</f>
        <v/>
      </c>
      <c r="H33" s="152" t="str">
        <f>IF('Basic Elections'!$C$86="","",IF(ROUNDUP(C33,-3)&gt;100000,100000,ROUNDUP(C33,-3)))</f>
        <v/>
      </c>
      <c r="I33" s="28" t="str">
        <f>IF('Basic Elections'!$C$86="","",'Basic Elections'!$C$29)</f>
        <v/>
      </c>
      <c r="J33" s="28" t="str">
        <f>IF('Basic Elections'!$C$86="","",'Basic Elections'!$C$34)</f>
        <v/>
      </c>
      <c r="K33" s="153" t="str">
        <f>IF('Basic Elections'!$C$86="","",IF(OR(J33="A",J33="B",J33="C",J33="D"),(IF((C33/52)*0.6667&gt;1000,1000,(C33/52)*0.6667)),0))</f>
        <v/>
      </c>
      <c r="L33" s="153" t="str">
        <f>IF('Basic Elections'!$C$86="","",(IF(AND(J33&lt;&gt;"None",E33&lt;&gt;0),VLOOKUP(J33,STD_Rates_lookup,2,FALSE),0))*(K33/10))</f>
        <v/>
      </c>
      <c r="M33" s="153" t="str">
        <f>IF('Basic Elections'!$C$86="","",IF(OR(J33="E",J33="F",J33="G",J33="H"),IF((C33/52)*0.6&gt;1000,1000,(C33/52)*0.6),0))</f>
        <v/>
      </c>
      <c r="N33" s="153" t="str">
        <f>IF('Basic Elections'!$C$86="","",(IF(AND(J33&lt;&gt;"None",E33&lt;&gt;0),VLOOKUP(J33,STD_Rates_lookup,2,FALSE),0))*(M33/10))</f>
        <v/>
      </c>
      <c r="O33" s="28" t="str">
        <f>IF('Basic Elections'!$C$86="","",'Basic Elections'!$C$45)</f>
        <v/>
      </c>
      <c r="P33" s="153" t="str">
        <f>IF('Basic Elections'!$C$86="","",IF(C33/12&gt;10000,10000,C33/12))</f>
        <v/>
      </c>
      <c r="Q33" s="153" t="str">
        <f>IF('Basic Elections'!$C$86="","",(IF(AND(O33&lt;&gt;"None",E33&lt;&gt;0),VLOOKUP(O33,LTD_Rates_lookup,2,FALSE),0))*(P33/100))</f>
        <v/>
      </c>
      <c r="R33" s="28" t="str">
        <f>IF('Basic Elections'!$C$86="","",IF(D33=0,0,VLOOKUP(D33,life_age_reduction,4,FALSE)))</f>
        <v/>
      </c>
      <c r="S33" s="28" t="str">
        <f>IF('Basic Elections'!$C$86="","",IF(G33="A",H33,0))</f>
        <v/>
      </c>
      <c r="T33" s="28" t="str">
        <f>IF('Basic Elections'!$C$86="","",IF(OR(G33="B",G33="C",G33="D",G33="E",G33="F"),VLOOKUP(G33,summary_benefit_lookup,2,FALSE),0))</f>
        <v/>
      </c>
      <c r="U33" s="28" t="str">
        <f>IF('Basic Elections'!$C$86="","",T33+S33)</f>
        <v/>
      </c>
      <c r="V33" s="28" t="str">
        <f t="shared" si="0"/>
        <v/>
      </c>
      <c r="W33" s="154" t="str">
        <f>IF('Basic Elections'!$C$86="","",IF(E33&gt;0,(V33*'summary lookup and rates'!$C$5)/1000,0))</f>
        <v/>
      </c>
      <c r="X33" s="154" t="str">
        <f>IF('Basic Elections'!$C$86="","",(V33*'summary lookup and rates'!$C$6)/1000)</f>
        <v/>
      </c>
      <c r="Y33" s="28" t="str">
        <f>IF('Basic Elections'!$C$86="","",IF(AND(E33&gt;0,'Basic Elections'!$C$29="Yes"),'summary lookup and rates'!$C$7,0))</f>
        <v/>
      </c>
      <c r="Z33" s="28" t="str">
        <f>IF('Basic Elections'!$C$86="","",IF(E33=0,"None",'Voluntary Elections'!$C$14))</f>
        <v/>
      </c>
      <c r="AA33" s="153" t="str">
        <f>IF('Basic Elections'!$C$86="","",IF((C33/52)*0.6&gt;1000,1000,(C33/52)*0.6))</f>
        <v/>
      </c>
      <c r="AB33" s="154" t="str">
        <f>IF('Basic Elections'!$C$86="","",IF(OR(E33=0,Z33="None"),0,INDEX('census age lookup Vol STD'!$B$4:$E$103,MATCH(D33,'census age lookup Vol STD'!$A$4:$A$103,0),MATCH(Z33,'census age lookup Vol STD'!$B$3:$E$3,0))*(AA33/10)))</f>
        <v/>
      </c>
      <c r="AC33" s="28" t="str">
        <f>IF('Basic Elections'!$C$86="","",IF(E33=0,"None",'Voluntary Elections'!$C$20))</f>
        <v/>
      </c>
      <c r="AD33" s="153" t="str">
        <f>IF('Basic Elections'!$C$86="","",IF(C33/12&gt;10000,10000,C33/12))</f>
        <v/>
      </c>
      <c r="AE33" s="154" t="str">
        <f>IF('Basic Elections'!$C$86="","",IF(OR(E33=0,AC33="None"),0,INDEX('census age lookup Vol LTD'!$B$4:$E$103,MATCH(D33,'census age lookup Vol LTD'!$A$4:$A$103,0),MATCH(AC33,'census age lookup Vol LTD'!$B$3:$E$3,0))*(AD33/100)))</f>
        <v/>
      </c>
    </row>
    <row r="34" spans="1:31" x14ac:dyDescent="0.3">
      <c r="A34" s="146" t="str">
        <f>IF('Basic Elections'!$C$87="","",'Basic Elections'!E87)</f>
        <v/>
      </c>
      <c r="B34" s="28" t="str">
        <f>IF('Basic Elections'!$C$87="","",'Basic Elections'!F87)</f>
        <v/>
      </c>
      <c r="C34" s="28" t="str">
        <f>IF('Basic Elections'!$C$87="","",'Basic Elections'!G87)</f>
        <v/>
      </c>
      <c r="D34" s="28" t="str">
        <f ca="1">IF('Basic Elections'!$C$87="","",IF(B34&gt;0,B34,IF(A34&gt;0,DATEDIF(A34,TODAY(),"Y"),0)))</f>
        <v/>
      </c>
      <c r="E34" s="28" t="str">
        <f>IF('Basic Elections'!$C$87="","",IF(OR(A34&lt;&gt;0,B34&lt;&gt;0),1,0))</f>
        <v/>
      </c>
      <c r="F34" s="28" t="str">
        <f>IF('Basic Elections'!$C$87="","",IF(E34=1,F33+1,0))</f>
        <v/>
      </c>
      <c r="G34" s="28" t="str">
        <f>IF('Basic Elections'!$C$87="","",'Basic Elections'!$C$18)</f>
        <v/>
      </c>
      <c r="H34" s="152" t="str">
        <f>IF('Basic Elections'!$C$87="","",IF(ROUNDUP(C34,-3)&gt;100000,100000,ROUNDUP(C34,-3)))</f>
        <v/>
      </c>
      <c r="I34" s="28" t="str">
        <f>IF('Basic Elections'!$C$87="","",'Basic Elections'!$C$29)</f>
        <v/>
      </c>
      <c r="J34" s="28" t="str">
        <f>IF('Basic Elections'!$C$87="","",'Basic Elections'!$C$34)</f>
        <v/>
      </c>
      <c r="K34" s="153" t="str">
        <f>IF('Basic Elections'!$C$87="","",IF(OR(J34="A",J34="B",J34="C",J34="D"),(IF((C34/52)*0.6667&gt;1000,1000,(C34/52)*0.6667)),0))</f>
        <v/>
      </c>
      <c r="L34" s="153" t="str">
        <f>IF('Basic Elections'!$C$87="","",(IF(AND(J34&lt;&gt;"None",E34&lt;&gt;0),VLOOKUP(J34,STD_Rates_lookup,2,FALSE),0))*(K34/10))</f>
        <v/>
      </c>
      <c r="M34" s="153" t="str">
        <f>IF('Basic Elections'!$C$87="","",IF(OR(J34="E",J34="F",J34="G",J34="H"),IF((C34/52)*0.6&gt;1000,1000,(C34/52)*0.6),0))</f>
        <v/>
      </c>
      <c r="N34" s="153" t="str">
        <f>IF('Basic Elections'!$C$87="","",(IF(AND(J34&lt;&gt;"None",E34&lt;&gt;0),VLOOKUP(J34,STD_Rates_lookup,2,FALSE),0))*(M34/10))</f>
        <v/>
      </c>
      <c r="O34" s="28" t="str">
        <f>IF('Basic Elections'!$C$87="","",'Basic Elections'!$C$45)</f>
        <v/>
      </c>
      <c r="P34" s="153" t="str">
        <f>IF('Basic Elections'!$C$87="","",IF(C34/12&gt;10000,10000,C34/12))</f>
        <v/>
      </c>
      <c r="Q34" s="153" t="str">
        <f>IF('Basic Elections'!$C$87="","",(IF(AND(O34&lt;&gt;"None",E34&lt;&gt;0),VLOOKUP(O34,LTD_Rates_lookup,2,FALSE),0))*(P34/100))</f>
        <v/>
      </c>
      <c r="R34" s="28" t="str">
        <f>IF('Basic Elections'!$C$87="","",IF(D34=0,0,VLOOKUP(D34,life_age_reduction,4,FALSE)))</f>
        <v/>
      </c>
      <c r="S34" s="28" t="str">
        <f>IF('Basic Elections'!$C$87="","",IF(G34="A",H34,0))</f>
        <v/>
      </c>
      <c r="T34" s="28" t="str">
        <f>IF('Basic Elections'!$C$87="","",IF(OR(G34="B",G34="C",G34="D",G34="E",G34="F"),VLOOKUP(G34,summary_benefit_lookup,2,FALSE),0))</f>
        <v/>
      </c>
      <c r="U34" s="28" t="str">
        <f>IF('Basic Elections'!$C$87="","",T34+S34)</f>
        <v/>
      </c>
      <c r="V34" s="28" t="str">
        <f t="shared" si="0"/>
        <v/>
      </c>
      <c r="W34" s="154" t="str">
        <f>IF('Basic Elections'!$C$87="","",IF(E34&gt;0,(V34*'summary lookup and rates'!$C$5)/1000,0))</f>
        <v/>
      </c>
      <c r="X34" s="154" t="str">
        <f>IF('Basic Elections'!$C$87="","",(V34*'summary lookup and rates'!$C$6)/1000)</f>
        <v/>
      </c>
      <c r="Y34" s="28" t="str">
        <f>IF('Basic Elections'!$C$87="","",IF(AND(E34&gt;0,'Basic Elections'!$C$29="Yes"),'summary lookup and rates'!$C$7,0))</f>
        <v/>
      </c>
      <c r="Z34" s="28" t="str">
        <f>IF('Basic Elections'!$C$87="","",IF(E34=0,"None",'Voluntary Elections'!$C$14))</f>
        <v/>
      </c>
      <c r="AA34" s="153" t="str">
        <f>IF('Basic Elections'!$C$87="","",IF((C34/52)*0.6&gt;1000,1000,(C34/52)*0.6))</f>
        <v/>
      </c>
      <c r="AB34" s="154" t="str">
        <f>IF('Basic Elections'!$C$87="","",IF(OR(E34=0,Z34="None"),0,INDEX('census age lookup Vol STD'!$B$4:$E$103,MATCH(D34,'census age lookup Vol STD'!$A$4:$A$103,0),MATCH(Z34,'census age lookup Vol STD'!$B$3:$E$3,0))*(AA34/10)))</f>
        <v/>
      </c>
      <c r="AC34" s="28" t="str">
        <f>IF('Basic Elections'!$C$87="","",IF(E34=0,"None",'Voluntary Elections'!$C$20))</f>
        <v/>
      </c>
      <c r="AD34" s="153" t="str">
        <f>IF('Basic Elections'!$C$87="","",IF(C34/12&gt;10000,10000,C34/12))</f>
        <v/>
      </c>
      <c r="AE34" s="154" t="str">
        <f>IF('Basic Elections'!$C$87="","",IF(OR(E34=0,AC34="None"),0,INDEX('census age lookup Vol LTD'!$B$4:$E$103,MATCH(D34,'census age lookup Vol LTD'!$A$4:$A$103,0),MATCH(AC34,'census age lookup Vol LTD'!$B$3:$E$3,0))*(AD34/100)))</f>
        <v/>
      </c>
    </row>
    <row r="35" spans="1:31" x14ac:dyDescent="0.3">
      <c r="A35" s="146" t="str">
        <f>IF('Basic Elections'!$C$88="","",'Basic Elections'!E88)</f>
        <v/>
      </c>
      <c r="B35" s="28" t="str">
        <f>IF('Basic Elections'!$C$88="","",'Basic Elections'!F88)</f>
        <v/>
      </c>
      <c r="C35" s="28" t="str">
        <f>IF('Basic Elections'!$C$88="","",'Basic Elections'!G88)</f>
        <v/>
      </c>
      <c r="D35" s="28" t="str">
        <f ca="1">IF('Basic Elections'!$C$88="","",IF(B35&gt;0,B35,IF(A35&gt;0,DATEDIF(A35,TODAY(),"Y"),0)))</f>
        <v/>
      </c>
      <c r="E35" s="28" t="str">
        <f>IF('Basic Elections'!$C$88="","",IF(OR(A35&lt;&gt;0,B35&lt;&gt;0),1,0))</f>
        <v/>
      </c>
      <c r="F35" s="28" t="str">
        <f>IF('Basic Elections'!$C$88="","",IF(E35=1,F34+1,0))</f>
        <v/>
      </c>
      <c r="G35" s="28" t="str">
        <f>IF('Basic Elections'!$C$88="","",'Basic Elections'!$C$18)</f>
        <v/>
      </c>
      <c r="H35" s="152" t="str">
        <f>IF('Basic Elections'!$C$88="","",IF(ROUNDUP(C35,-3)&gt;100000,100000,ROUNDUP(C35,-3)))</f>
        <v/>
      </c>
      <c r="I35" s="28" t="str">
        <f>IF('Basic Elections'!$C$88="","",'Basic Elections'!$C$29)</f>
        <v/>
      </c>
      <c r="J35" s="28" t="str">
        <f>IF('Basic Elections'!$C$88="","",'Basic Elections'!$C$34)</f>
        <v/>
      </c>
      <c r="K35" s="153" t="str">
        <f>IF('Basic Elections'!$C$88="","",IF(OR(J35="A",J35="B",J35="C",J35="D"),(IF((C35/52)*0.6667&gt;1000,1000,(C35/52)*0.6667)),0))</f>
        <v/>
      </c>
      <c r="L35" s="153" t="str">
        <f>IF('Basic Elections'!$C$88="","",(IF(AND(J35&lt;&gt;"None",E35&lt;&gt;0),VLOOKUP(J35,STD_Rates_lookup,2,FALSE),0))*(K35/10))</f>
        <v/>
      </c>
      <c r="M35" s="153" t="str">
        <f>IF('Basic Elections'!$C$88="","",IF(OR(J35="E",J35="F",J35="G",J35="H"),IF((C35/52)*0.6&gt;1000,1000,(C35/52)*0.6),0))</f>
        <v/>
      </c>
      <c r="N35" s="153" t="str">
        <f>IF('Basic Elections'!$C$88="","",(IF(AND(J35&lt;&gt;"None",E35&lt;&gt;0),VLOOKUP(J35,STD_Rates_lookup,2,FALSE),0))*(M35/10))</f>
        <v/>
      </c>
      <c r="O35" s="28" t="str">
        <f>IF('Basic Elections'!$C$88="","",'Basic Elections'!$C$45)</f>
        <v/>
      </c>
      <c r="P35" s="153" t="str">
        <f>IF('Basic Elections'!$C$88="","",IF(C35/12&gt;10000,10000,C35/12))</f>
        <v/>
      </c>
      <c r="Q35" s="153" t="str">
        <f>IF('Basic Elections'!$C$88="","",(IF(AND(O35&lt;&gt;"None",E35&lt;&gt;0),VLOOKUP(O35,LTD_Rates_lookup,2,FALSE),0))*(P35/100))</f>
        <v/>
      </c>
      <c r="R35" s="28" t="str">
        <f>IF('Basic Elections'!$C$88="","",IF(D35=0,0,VLOOKUP(D35,life_age_reduction,4,FALSE)))</f>
        <v/>
      </c>
      <c r="S35" s="28" t="str">
        <f>IF('Basic Elections'!$C$88="","",IF(G35="A",H35,0))</f>
        <v/>
      </c>
      <c r="T35" s="28" t="str">
        <f>IF('Basic Elections'!$C$88="","",IF(OR(G35="B",G35="C",G35="D",G35="E",G35="F"),VLOOKUP(G35,summary_benefit_lookup,2,FALSE),0))</f>
        <v/>
      </c>
      <c r="U35" s="28" t="str">
        <f>IF('Basic Elections'!$C$88="","",T35+S35)</f>
        <v/>
      </c>
      <c r="V35" s="28" t="str">
        <f t="shared" si="0"/>
        <v/>
      </c>
      <c r="W35" s="154" t="str">
        <f>IF('Basic Elections'!$C$88="","",IF(E35&gt;0,(V35*'summary lookup and rates'!$C$5)/1000,0))</f>
        <v/>
      </c>
      <c r="X35" s="154" t="str">
        <f>IF('Basic Elections'!$C$88="","",(V35*'summary lookup and rates'!$C$6)/1000)</f>
        <v/>
      </c>
      <c r="Y35" s="28" t="str">
        <f>IF('Basic Elections'!$C$88="","",IF(AND(E35&gt;0,'Basic Elections'!$C$29="Yes"),'summary lookup and rates'!$C$7,0))</f>
        <v/>
      </c>
      <c r="Z35" s="28" t="str">
        <f>IF('Basic Elections'!$C$88="","",IF(E35=0,"None",'Voluntary Elections'!$C$14))</f>
        <v/>
      </c>
      <c r="AA35" s="153" t="str">
        <f>IF('Basic Elections'!$C$88="","",IF((C35/52)*0.6&gt;1000,1000,(C35/52)*0.6))</f>
        <v/>
      </c>
      <c r="AB35" s="154" t="str">
        <f>IF('Basic Elections'!$C$88="","",IF(OR(E35=0,Z35="None"),0,INDEX('census age lookup Vol STD'!$B$4:$E$103,MATCH(D35,'census age lookup Vol STD'!$A$4:$A$103,0),MATCH(Z35,'census age lookup Vol STD'!$B$3:$E$3,0))*(AA35/10)))</f>
        <v/>
      </c>
      <c r="AC35" s="28" t="str">
        <f>IF('Basic Elections'!$C$88="","",IF(E35=0,"None",'Voluntary Elections'!$C$20))</f>
        <v/>
      </c>
      <c r="AD35" s="153" t="str">
        <f>IF('Basic Elections'!$C$88="","",IF(C35/12&gt;10000,10000,C35/12))</f>
        <v/>
      </c>
      <c r="AE35" s="154" t="str">
        <f>IF('Basic Elections'!$C$88="","",IF(OR(E35=0,AC35="None"),0,INDEX('census age lookup Vol LTD'!$B$4:$E$103,MATCH(D35,'census age lookup Vol LTD'!$A$4:$A$103,0),MATCH(AC35,'census age lookup Vol LTD'!$B$3:$E$3,0))*(AD35/100)))</f>
        <v/>
      </c>
    </row>
    <row r="36" spans="1:31" x14ac:dyDescent="0.3">
      <c r="A36" s="146" t="str">
        <f>IF('Basic Elections'!$C$89="","",'Basic Elections'!E89)</f>
        <v/>
      </c>
      <c r="B36" s="28" t="str">
        <f>IF('Basic Elections'!$C$89="","",'Basic Elections'!F89)</f>
        <v/>
      </c>
      <c r="C36" s="28" t="str">
        <f>IF('Basic Elections'!$C$89="","",'Basic Elections'!G89)</f>
        <v/>
      </c>
      <c r="D36" s="28" t="str">
        <f ca="1">IF('Basic Elections'!$C$89="","",IF(B36&gt;0,B36,IF(A36&gt;0,DATEDIF(A36,TODAY(),"Y"),0)))</f>
        <v/>
      </c>
      <c r="E36" s="28" t="str">
        <f>IF('Basic Elections'!$C$89="","",IF(OR(A36&lt;&gt;0,B36&lt;&gt;0),1,0))</f>
        <v/>
      </c>
      <c r="F36" s="28" t="str">
        <f>IF('Basic Elections'!$C$89="","",IF(E36=1,F35+1,0))</f>
        <v/>
      </c>
      <c r="G36" s="28" t="str">
        <f>IF('Basic Elections'!$C$89="","",'Basic Elections'!$C$18)</f>
        <v/>
      </c>
      <c r="H36" s="152" t="str">
        <f>IF('Basic Elections'!$C$89="","",IF(ROUNDUP(C36,-3)&gt;100000,100000,ROUNDUP(C36,-3)))</f>
        <v/>
      </c>
      <c r="I36" s="28" t="str">
        <f>IF('Basic Elections'!$C$89="","",'Basic Elections'!$C$29)</f>
        <v/>
      </c>
      <c r="J36" s="28" t="str">
        <f>IF('Basic Elections'!$C$89="","",'Basic Elections'!$C$34)</f>
        <v/>
      </c>
      <c r="K36" s="153" t="str">
        <f>IF('Basic Elections'!$C$89="","",IF(OR(J36="A",J36="B",J36="C",J36="D"),(IF((C36/52)*0.6667&gt;1000,1000,(C36/52)*0.6667)),0))</f>
        <v/>
      </c>
      <c r="L36" s="153" t="str">
        <f>IF('Basic Elections'!$C$89="","",(IF(AND(J36&lt;&gt;"None",E36&lt;&gt;0),VLOOKUP(J36,STD_Rates_lookup,2,FALSE),0))*(K36/10))</f>
        <v/>
      </c>
      <c r="M36" s="153" t="str">
        <f>IF('Basic Elections'!$C$89="","",IF(OR(J36="E",J36="F",J36="G",J36="H"),IF((C36/52)*0.6&gt;1000,1000,(C36/52)*0.6),0))</f>
        <v/>
      </c>
      <c r="N36" s="153" t="str">
        <f>IF('Basic Elections'!$C$89="","",(IF(AND(J36&lt;&gt;"None",E36&lt;&gt;0),VLOOKUP(J36,STD_Rates_lookup,2,FALSE),0))*(M36/10))</f>
        <v/>
      </c>
      <c r="O36" s="28" t="str">
        <f>IF('Basic Elections'!$C$89="","",'Basic Elections'!$C$45)</f>
        <v/>
      </c>
      <c r="P36" s="153" t="str">
        <f>IF('Basic Elections'!$C$89="","",IF(C36/12&gt;10000,10000,C36/12))</f>
        <v/>
      </c>
      <c r="Q36" s="153" t="str">
        <f>IF('Basic Elections'!$C$89="","",(IF(AND(O36&lt;&gt;"None",E36&lt;&gt;0),VLOOKUP(O36,LTD_Rates_lookup,2,FALSE),0))*(P36/100))</f>
        <v/>
      </c>
      <c r="R36" s="28" t="str">
        <f>IF('Basic Elections'!$C$89="","",IF(D36=0,0,VLOOKUP(D36,life_age_reduction,4,FALSE)))</f>
        <v/>
      </c>
      <c r="S36" s="28" t="str">
        <f>IF('Basic Elections'!$C$89="","",IF(G36="A",H36,0))</f>
        <v/>
      </c>
      <c r="T36" s="28" t="str">
        <f>IF('Basic Elections'!$C$89="","",IF(OR(G36="B",G36="C",G36="D",G36="E",G36="F"),VLOOKUP(G36,summary_benefit_lookup,2,FALSE),0))</f>
        <v/>
      </c>
      <c r="U36" s="28" t="str">
        <f>IF('Basic Elections'!$C$89="","",T36+S36)</f>
        <v/>
      </c>
      <c r="V36" s="28" t="str">
        <f t="shared" si="0"/>
        <v/>
      </c>
      <c r="W36" s="154" t="str">
        <f>IF('Basic Elections'!$C$89="","",IF(E36&gt;0,(V36*'summary lookup and rates'!$C$5)/1000,0))</f>
        <v/>
      </c>
      <c r="X36" s="154" t="str">
        <f>IF('Basic Elections'!$C$89="","",(V36*'summary lookup and rates'!$C$6)/1000)</f>
        <v/>
      </c>
      <c r="Y36" s="28" t="str">
        <f>IF('Basic Elections'!$C$89="","",IF(AND(E36&gt;0,'Basic Elections'!$C$29="Yes"),'summary lookup and rates'!$C$7,0))</f>
        <v/>
      </c>
      <c r="Z36" s="28" t="str">
        <f>IF('Basic Elections'!$C$89="","",IF(E36=0,"None",'Voluntary Elections'!$C$14))</f>
        <v/>
      </c>
      <c r="AA36" s="153" t="str">
        <f>IF('Basic Elections'!$C$89="","",IF((C36/52)*0.6&gt;1000,1000,(C36/52)*0.6))</f>
        <v/>
      </c>
      <c r="AB36" s="154" t="str">
        <f>IF('Basic Elections'!$C$89="","",IF(OR(E36=0,Z36="None"),0,INDEX('census age lookup Vol STD'!$B$4:$E$103,MATCH(D36,'census age lookup Vol STD'!$A$4:$A$103,0),MATCH(Z36,'census age lookup Vol STD'!$B$3:$E$3,0))*(AA36/10)))</f>
        <v/>
      </c>
      <c r="AC36" s="28" t="str">
        <f>IF('Basic Elections'!$C$89="","",IF(E36=0,"None",'Voluntary Elections'!$C$20))</f>
        <v/>
      </c>
      <c r="AD36" s="153" t="str">
        <f>IF('Basic Elections'!$C$89="","",IF(C36/12&gt;10000,10000,C36/12))</f>
        <v/>
      </c>
      <c r="AE36" s="154" t="str">
        <f>IF('Basic Elections'!$C$89="","",IF(OR(E36=0,AC36="None"),0,INDEX('census age lookup Vol LTD'!$B$4:$E$103,MATCH(D36,'census age lookup Vol LTD'!$A$4:$A$103,0),MATCH(AC36,'census age lookup Vol LTD'!$B$3:$E$3,0))*(AD36/100)))</f>
        <v/>
      </c>
    </row>
    <row r="37" spans="1:31" x14ac:dyDescent="0.3">
      <c r="A37" s="146" t="str">
        <f>IF('Basic Elections'!$C$90="","",'Basic Elections'!E90)</f>
        <v/>
      </c>
      <c r="B37" s="28" t="str">
        <f>IF('Basic Elections'!$C$90="","",'Basic Elections'!F90)</f>
        <v/>
      </c>
      <c r="C37" s="28" t="str">
        <f>IF('Basic Elections'!$C$90="","",'Basic Elections'!G90)</f>
        <v/>
      </c>
      <c r="D37" s="28" t="str">
        <f ca="1">IF('Basic Elections'!$C$90="","",IF(B37&gt;0,B37,IF(A37&gt;0,DATEDIF(A37,TODAY(),"Y"),0)))</f>
        <v/>
      </c>
      <c r="E37" s="28" t="str">
        <f>IF('Basic Elections'!$C$90="","",IF(OR(A37&lt;&gt;0,B37&lt;&gt;0),1,0))</f>
        <v/>
      </c>
      <c r="F37" s="28" t="str">
        <f>IF('Basic Elections'!$C$90="","",IF(E37=1,F36+1,0))</f>
        <v/>
      </c>
      <c r="G37" s="28" t="str">
        <f>IF('Basic Elections'!$C$90="","",'Basic Elections'!$C$18)</f>
        <v/>
      </c>
      <c r="H37" s="152" t="str">
        <f>IF('Basic Elections'!$C$90="","",IF(ROUNDUP(C37,-3)&gt;100000,100000,ROUNDUP(C37,-3)))</f>
        <v/>
      </c>
      <c r="I37" s="28" t="str">
        <f>IF('Basic Elections'!$C$90="","",'Basic Elections'!$C$29)</f>
        <v/>
      </c>
      <c r="J37" s="28" t="str">
        <f>IF('Basic Elections'!$C$90="","",'Basic Elections'!$C$34)</f>
        <v/>
      </c>
      <c r="K37" s="153" t="str">
        <f>IF('Basic Elections'!$C$90="","",IF(OR(J37="A",J37="B",J37="C",J37="D"),(IF((C37/52)*0.6667&gt;1000,1000,(C37/52)*0.6667)),0))</f>
        <v/>
      </c>
      <c r="L37" s="153" t="str">
        <f>IF('Basic Elections'!$C$90="","",(IF(AND(J37&lt;&gt;"None",E37&lt;&gt;0),VLOOKUP(J37,STD_Rates_lookup,2,FALSE),0))*(K37/10))</f>
        <v/>
      </c>
      <c r="M37" s="153" t="str">
        <f>IF('Basic Elections'!$C$90="","",IF(OR(J37="E",J37="F",J37="G",J37="H"),IF((C37/52)*0.6&gt;1000,1000,(C37/52)*0.6),0))</f>
        <v/>
      </c>
      <c r="N37" s="153" t="str">
        <f>IF('Basic Elections'!$C$90="","",(IF(AND(J37&lt;&gt;"None",E37&lt;&gt;0),VLOOKUP(J37,STD_Rates_lookup,2,FALSE),0))*(M37/10))</f>
        <v/>
      </c>
      <c r="O37" s="28" t="str">
        <f>IF('Basic Elections'!$C$90="","",'Basic Elections'!$C$45)</f>
        <v/>
      </c>
      <c r="P37" s="153" t="str">
        <f>IF('Basic Elections'!$C$90="","",IF(C37/12&gt;10000,10000,C37/12))</f>
        <v/>
      </c>
      <c r="Q37" s="153" t="str">
        <f>IF('Basic Elections'!$C$90="","",(IF(AND(O37&lt;&gt;"None",E37&lt;&gt;0),VLOOKUP(O37,LTD_Rates_lookup,2,FALSE),0))*(P37/100))</f>
        <v/>
      </c>
      <c r="R37" s="28" t="str">
        <f>IF('Basic Elections'!$C$90="","",IF(D37=0,0,VLOOKUP(D37,life_age_reduction,4,FALSE)))</f>
        <v/>
      </c>
      <c r="S37" s="28" t="str">
        <f>IF('Basic Elections'!$C$90="","",IF(G37="A",H37,0))</f>
        <v/>
      </c>
      <c r="T37" s="28" t="str">
        <f>IF('Basic Elections'!$C$90="","",IF(OR(G37="B",G37="C",G37="D",G37="E",G37="F"),VLOOKUP(G37,summary_benefit_lookup,2,FALSE),0))</f>
        <v/>
      </c>
      <c r="U37" s="28" t="str">
        <f>IF('Basic Elections'!$C$90="","",T37+S37)</f>
        <v/>
      </c>
      <c r="V37" s="28" t="str">
        <f t="shared" si="0"/>
        <v/>
      </c>
      <c r="W37" s="154" t="str">
        <f>IF('Basic Elections'!$C$90="","",IF(E37&gt;0,(V37*'summary lookup and rates'!$C$5)/1000,0))</f>
        <v/>
      </c>
      <c r="X37" s="154" t="str">
        <f>IF('Basic Elections'!$C$90="","",(V37*'summary lookup and rates'!$C$6)/1000)</f>
        <v/>
      </c>
      <c r="Y37" s="28" t="str">
        <f>IF('Basic Elections'!$C$90="","",IF(AND(E37&gt;0,'Basic Elections'!$C$29="Yes"),'summary lookup and rates'!$C$7,0))</f>
        <v/>
      </c>
      <c r="Z37" s="28" t="str">
        <f>IF('Basic Elections'!$C$90="","",IF(E37=0,"None",'Voluntary Elections'!$C$14))</f>
        <v/>
      </c>
      <c r="AA37" s="153" t="str">
        <f>IF('Basic Elections'!$C$90="","",IF((C37/52)*0.6&gt;1000,1000,(C37/52)*0.6))</f>
        <v/>
      </c>
      <c r="AB37" s="154" t="str">
        <f>IF('Basic Elections'!$C$90="","",IF(OR(E37=0,Z37="None"),0,INDEX('census age lookup Vol STD'!$B$4:$E$103,MATCH(D37,'census age lookup Vol STD'!$A$4:$A$103,0),MATCH(Z37,'census age lookup Vol STD'!$B$3:$E$3,0))*(AA37/10)))</f>
        <v/>
      </c>
      <c r="AC37" s="28" t="str">
        <f>IF('Basic Elections'!$C$90="","",IF(E37=0,"None",'Voluntary Elections'!$C$20))</f>
        <v/>
      </c>
      <c r="AD37" s="153" t="str">
        <f>IF('Basic Elections'!$C$90="","",IF(C37/12&gt;10000,10000,C37/12))</f>
        <v/>
      </c>
      <c r="AE37" s="154" t="str">
        <f>IF('Basic Elections'!$C$90="","",IF(OR(E37=0,AC37="None"),0,INDEX('census age lookup Vol LTD'!$B$4:$E$103,MATCH(D37,'census age lookup Vol LTD'!$A$4:$A$103,0),MATCH(AC37,'census age lookup Vol LTD'!$B$3:$E$3,0))*(AD37/100)))</f>
        <v/>
      </c>
    </row>
    <row r="38" spans="1:31" x14ac:dyDescent="0.3">
      <c r="A38" s="146" t="str">
        <f>IF('Basic Elections'!$C$91="","",'Basic Elections'!E91)</f>
        <v/>
      </c>
      <c r="B38" s="28" t="str">
        <f>IF('Basic Elections'!$C$91="","",'Basic Elections'!F91)</f>
        <v/>
      </c>
      <c r="C38" s="28" t="str">
        <f>IF('Basic Elections'!$C$91="","",'Basic Elections'!G91)</f>
        <v/>
      </c>
      <c r="D38" s="28" t="str">
        <f ca="1">IF('Basic Elections'!$C$91="","",IF(B38&gt;0,B38,IF(A38&gt;0,DATEDIF(A38,TODAY(),"Y"),0)))</f>
        <v/>
      </c>
      <c r="E38" s="28" t="str">
        <f>IF('Basic Elections'!$C$91="","",IF(OR(A38&lt;&gt;0,B38&lt;&gt;0),1,0))</f>
        <v/>
      </c>
      <c r="F38" s="28" t="str">
        <f>IF('Basic Elections'!$C$91="","",IF(E38=1,F37+1,0))</f>
        <v/>
      </c>
      <c r="G38" s="28" t="str">
        <f>IF('Basic Elections'!$C$91="","",'Basic Elections'!$C$18)</f>
        <v/>
      </c>
      <c r="H38" s="152" t="str">
        <f>IF('Basic Elections'!$C$91="","",IF(ROUNDUP(C38,-3)&gt;100000,100000,ROUNDUP(C38,-3)))</f>
        <v/>
      </c>
      <c r="I38" s="28" t="str">
        <f>IF('Basic Elections'!$C$91="","",'Basic Elections'!$C$29)</f>
        <v/>
      </c>
      <c r="J38" s="28" t="str">
        <f>IF('Basic Elections'!$C$91="","",'Basic Elections'!$C$34)</f>
        <v/>
      </c>
      <c r="K38" s="153" t="str">
        <f>IF('Basic Elections'!$C$91="","",IF(OR(J38="A",J38="B",J38="C",J38="D"),(IF((C38/52)*0.6667&gt;1000,1000,(C38/52)*0.6667)),0))</f>
        <v/>
      </c>
      <c r="L38" s="153" t="str">
        <f>IF('Basic Elections'!$C$91="","",(IF(AND(J38&lt;&gt;"None",E38&lt;&gt;0),VLOOKUP(J38,STD_Rates_lookup,2,FALSE),0))*(K38/10))</f>
        <v/>
      </c>
      <c r="M38" s="153" t="str">
        <f>IF('Basic Elections'!$C$91="","",IF(OR(J38="E",J38="F",J38="G",J38="H"),IF((C38/52)*0.6&gt;1000,1000,(C38/52)*0.6),0))</f>
        <v/>
      </c>
      <c r="N38" s="153" t="str">
        <f>IF('Basic Elections'!$C$91="","",(IF(AND(J38&lt;&gt;"None",E38&lt;&gt;0),VLOOKUP(J38,STD_Rates_lookup,2,FALSE),0))*(M38/10))</f>
        <v/>
      </c>
      <c r="O38" s="28" t="str">
        <f>IF('Basic Elections'!$C$91="","",'Basic Elections'!$C$45)</f>
        <v/>
      </c>
      <c r="P38" s="153" t="str">
        <f>IF('Basic Elections'!$C$91="","",IF(C38/12&gt;10000,10000,C38/12))</f>
        <v/>
      </c>
      <c r="Q38" s="153" t="str">
        <f>IF('Basic Elections'!$C$91="","",(IF(AND(O38&lt;&gt;"None",E38&lt;&gt;0),VLOOKUP(O38,LTD_Rates_lookup,2,FALSE),0))*(P38/100))</f>
        <v/>
      </c>
      <c r="R38" s="28" t="str">
        <f>IF('Basic Elections'!$C$91="","",IF(D38=0,0,VLOOKUP(D38,life_age_reduction,4,FALSE)))</f>
        <v/>
      </c>
      <c r="S38" s="28" t="str">
        <f>IF('Basic Elections'!$C$91="","",IF(G38="A",H38,0))</f>
        <v/>
      </c>
      <c r="T38" s="28" t="str">
        <f>IF('Basic Elections'!$C$91="","",IF(OR(G38="B",G38="C",G38="D",G38="E",G38="F"),VLOOKUP(G38,summary_benefit_lookup,2,FALSE),0))</f>
        <v/>
      </c>
      <c r="U38" s="28" t="str">
        <f>IF('Basic Elections'!$C$91="","",T38+S38)</f>
        <v/>
      </c>
      <c r="V38" s="28" t="str">
        <f t="shared" si="0"/>
        <v/>
      </c>
      <c r="W38" s="154" t="str">
        <f>IF('Basic Elections'!$C$91="","",IF(E38&gt;0,(V38*'summary lookup and rates'!$C$5)/1000,0))</f>
        <v/>
      </c>
      <c r="X38" s="154" t="str">
        <f>IF('Basic Elections'!$C$91="","",(V38*'summary lookup and rates'!$C$6)/1000)</f>
        <v/>
      </c>
      <c r="Y38" s="28" t="str">
        <f>IF('Basic Elections'!$C$91="","",IF(AND(E38&gt;0,'Basic Elections'!$C$29="Yes"),'summary lookup and rates'!$C$7,0))</f>
        <v/>
      </c>
      <c r="Z38" s="28" t="str">
        <f>IF('Basic Elections'!$C$91="","",IF(E38=0,"None",'Voluntary Elections'!$C$14))</f>
        <v/>
      </c>
      <c r="AA38" s="153" t="str">
        <f>IF('Basic Elections'!$C$91="","",IF((C38/52)*0.6&gt;1000,1000,(C38/52)*0.6))</f>
        <v/>
      </c>
      <c r="AB38" s="154" t="str">
        <f>IF('Basic Elections'!$C$91="","",IF(OR(E38=0,Z38="None"),0,INDEX('census age lookup Vol STD'!$B$4:$E$103,MATCH(D38,'census age lookup Vol STD'!$A$4:$A$103,0),MATCH(Z38,'census age lookup Vol STD'!$B$3:$E$3,0))*(AA38/10)))</f>
        <v/>
      </c>
      <c r="AC38" s="28" t="str">
        <f>IF('Basic Elections'!$C$91="","",IF(E38=0,"None",'Voluntary Elections'!$C$20))</f>
        <v/>
      </c>
      <c r="AD38" s="153" t="str">
        <f>IF('Basic Elections'!$C$91="","",IF(C38/12&gt;10000,10000,C38/12))</f>
        <v/>
      </c>
      <c r="AE38" s="154" t="str">
        <f>IF('Basic Elections'!$C$91="","",IF(OR(E38=0,AC38="None"),0,INDEX('census age lookup Vol LTD'!$B$4:$E$103,MATCH(D38,'census age lookup Vol LTD'!$A$4:$A$103,0),MATCH(AC38,'census age lookup Vol LTD'!$B$3:$E$3,0))*(AD38/100)))</f>
        <v/>
      </c>
    </row>
    <row r="39" spans="1:31" x14ac:dyDescent="0.3">
      <c r="A39" s="146" t="str">
        <f>IF('Basic Elections'!$C$92="","",'Basic Elections'!E92)</f>
        <v/>
      </c>
      <c r="B39" s="28" t="str">
        <f>IF('Basic Elections'!$C$92="","",'Basic Elections'!F92)</f>
        <v/>
      </c>
      <c r="C39" s="28" t="str">
        <f>IF('Basic Elections'!$C$92="","",'Basic Elections'!G92)</f>
        <v/>
      </c>
      <c r="D39" s="28" t="str">
        <f ca="1">IF('Basic Elections'!$C$92="","",IF(B39&gt;0,B39,IF(A39&gt;0,DATEDIF(A39,TODAY(),"Y"),0)))</f>
        <v/>
      </c>
      <c r="E39" s="28" t="str">
        <f>IF('Basic Elections'!$C$92="","",IF(OR(A39&lt;&gt;0,B39&lt;&gt;0),1,0))</f>
        <v/>
      </c>
      <c r="F39" s="28" t="str">
        <f>IF('Basic Elections'!$C$92="","",IF(E39=1,F38+1,0))</f>
        <v/>
      </c>
      <c r="G39" s="28" t="str">
        <f>IF('Basic Elections'!$C$92="","",'Basic Elections'!$C$18)</f>
        <v/>
      </c>
      <c r="H39" s="152" t="str">
        <f>IF('Basic Elections'!$C$92="","",IF(ROUNDUP(C39,-3)&gt;100000,100000,ROUNDUP(C39,-3)))</f>
        <v/>
      </c>
      <c r="I39" s="28" t="str">
        <f>IF('Basic Elections'!$C$92="","",'Basic Elections'!$C$29)</f>
        <v/>
      </c>
      <c r="J39" s="28" t="str">
        <f>IF('Basic Elections'!$C$92="","",'Basic Elections'!$C$34)</f>
        <v/>
      </c>
      <c r="K39" s="153" t="str">
        <f>IF('Basic Elections'!$C$92="","",IF(OR(J39="A",J39="B",J39="C",J39="D"),(IF((C39/52)*0.6667&gt;1000,1000,(C39/52)*0.6667)),0))</f>
        <v/>
      </c>
      <c r="L39" s="153" t="str">
        <f>IF('Basic Elections'!$C$92="","",(IF(AND(J39&lt;&gt;"None",E39&lt;&gt;0),VLOOKUP(J39,STD_Rates_lookup,2,FALSE),0))*(K39/10))</f>
        <v/>
      </c>
      <c r="M39" s="153" t="str">
        <f>IF('Basic Elections'!$C$92="","",IF(OR(J39="E",J39="F",J39="G",J39="H"),IF((C39/52)*0.6&gt;1000,1000,(C39/52)*0.6),0))</f>
        <v/>
      </c>
      <c r="N39" s="153" t="str">
        <f>IF('Basic Elections'!$C$92="","",(IF(AND(J39&lt;&gt;"None",E39&lt;&gt;0),VLOOKUP(J39,STD_Rates_lookup,2,FALSE),0))*(M39/10))</f>
        <v/>
      </c>
      <c r="O39" s="28" t="str">
        <f>IF('Basic Elections'!$C$92="","",'Basic Elections'!$C$45)</f>
        <v/>
      </c>
      <c r="P39" s="153" t="str">
        <f>IF('Basic Elections'!$C$92="","",IF(C39/12&gt;10000,10000,C39/12))</f>
        <v/>
      </c>
      <c r="Q39" s="153" t="str">
        <f>IF('Basic Elections'!$C$92="","",(IF(AND(O39&lt;&gt;"None",E39&lt;&gt;0),VLOOKUP(O39,LTD_Rates_lookup,2,FALSE),0))*(P39/100))</f>
        <v/>
      </c>
      <c r="R39" s="28" t="str">
        <f>IF('Basic Elections'!$C$92="","",IF(D39=0,0,VLOOKUP(D39,life_age_reduction,4,FALSE)))</f>
        <v/>
      </c>
      <c r="S39" s="28" t="str">
        <f>IF('Basic Elections'!$C$92="","",IF(G39="A",H39,0))</f>
        <v/>
      </c>
      <c r="T39" s="28" t="str">
        <f>IF('Basic Elections'!$C$92="","",IF(OR(G39="B",G39="C",G39="D",G39="E",G39="F"),VLOOKUP(G39,summary_benefit_lookup,2,FALSE),0))</f>
        <v/>
      </c>
      <c r="U39" s="28" t="str">
        <f>IF('Basic Elections'!$C$92="","",T39+S39)</f>
        <v/>
      </c>
      <c r="V39" s="28" t="str">
        <f t="shared" si="0"/>
        <v/>
      </c>
      <c r="W39" s="154" t="str">
        <f>IF('Basic Elections'!$C$92="","",IF(E39&gt;0,(V39*'summary lookup and rates'!$C$5)/1000,0))</f>
        <v/>
      </c>
      <c r="X39" s="154" t="str">
        <f>IF('Basic Elections'!$C$92="","",(V39*'summary lookup and rates'!$C$6)/1000)</f>
        <v/>
      </c>
      <c r="Y39" s="28" t="str">
        <f>IF('Basic Elections'!$C$92="","",IF(AND(E39&gt;0,'Basic Elections'!$C$29="Yes"),'summary lookup and rates'!$C$7,0))</f>
        <v/>
      </c>
      <c r="Z39" s="28" t="str">
        <f>IF('Basic Elections'!$C$92="","",IF(E39=0,"None",'Voluntary Elections'!$C$14))</f>
        <v/>
      </c>
      <c r="AA39" s="153" t="str">
        <f>IF('Basic Elections'!$C$92="","",IF((C39/52)*0.6&gt;1000,1000,(C39/52)*0.6))</f>
        <v/>
      </c>
      <c r="AB39" s="154" t="str">
        <f>IF('Basic Elections'!$C$92="","",IF(OR(E39=0,Z39="None"),0,INDEX('census age lookup Vol STD'!$B$4:$E$103,MATCH(D39,'census age lookup Vol STD'!$A$4:$A$103,0),MATCH(Z39,'census age lookup Vol STD'!$B$3:$E$3,0))*(AA39/10)))</f>
        <v/>
      </c>
      <c r="AC39" s="28" t="str">
        <f>IF('Basic Elections'!$C$92="","",IF(E39=0,"None",'Voluntary Elections'!$C$20))</f>
        <v/>
      </c>
      <c r="AD39" s="153" t="str">
        <f>IF('Basic Elections'!$C$92="","",IF(C39/12&gt;10000,10000,C39/12))</f>
        <v/>
      </c>
      <c r="AE39" s="154" t="str">
        <f>IF('Basic Elections'!$C$92="","",IF(OR(E39=0,AC39="None"),0,INDEX('census age lookup Vol LTD'!$B$4:$E$103,MATCH(D39,'census age lookup Vol LTD'!$A$4:$A$103,0),MATCH(AC39,'census age lookup Vol LTD'!$B$3:$E$3,0))*(AD39/100)))</f>
        <v/>
      </c>
    </row>
    <row r="40" spans="1:31" x14ac:dyDescent="0.3">
      <c r="A40" s="146" t="str">
        <f>IF('Basic Elections'!$C$93="","",'Basic Elections'!E93)</f>
        <v/>
      </c>
      <c r="B40" s="28" t="str">
        <f>IF('Basic Elections'!$C$93="","",'Basic Elections'!F93)</f>
        <v/>
      </c>
      <c r="C40" s="28" t="str">
        <f>IF('Basic Elections'!$C$93="","",'Basic Elections'!G93)</f>
        <v/>
      </c>
      <c r="D40" s="28" t="str">
        <f ca="1">IF('Basic Elections'!$C$93="","",IF(B40&gt;0,B40,IF(A40&gt;0,DATEDIF(A40,TODAY(),"Y"),0)))</f>
        <v/>
      </c>
      <c r="E40" s="28" t="str">
        <f>IF('Basic Elections'!$C$93="","",IF(OR(A40&lt;&gt;0,B40&lt;&gt;0),1,0))</f>
        <v/>
      </c>
      <c r="F40" s="28" t="str">
        <f>IF('Basic Elections'!$C$93="","",IF(E40=1,F39+1,0))</f>
        <v/>
      </c>
      <c r="G40" s="28" t="str">
        <f>IF('Basic Elections'!$C$93="","",'Basic Elections'!$C$18)</f>
        <v/>
      </c>
      <c r="H40" s="152" t="str">
        <f>IF('Basic Elections'!$C$93="","",IF(ROUNDUP(C40,-3)&gt;100000,100000,ROUNDUP(C40,-3)))</f>
        <v/>
      </c>
      <c r="I40" s="28" t="str">
        <f>IF('Basic Elections'!$C$93="","",'Basic Elections'!$C$29)</f>
        <v/>
      </c>
      <c r="J40" s="28" t="str">
        <f>IF('Basic Elections'!$C$93="","",'Basic Elections'!$C$34)</f>
        <v/>
      </c>
      <c r="K40" s="153" t="str">
        <f>IF('Basic Elections'!$C$93="","",IF(OR(J40="A",J40="B",J40="C",J40="D"),(IF((C40/52)*0.6667&gt;1000,1000,(C40/52)*0.6667)),0))</f>
        <v/>
      </c>
      <c r="L40" s="153" t="str">
        <f>IF('Basic Elections'!$C$93="","",(IF(AND(J40&lt;&gt;"None",E40&lt;&gt;0),VLOOKUP(J40,STD_Rates_lookup,2,FALSE),0))*(K40/10))</f>
        <v/>
      </c>
      <c r="M40" s="153" t="str">
        <f>IF('Basic Elections'!$C$93="","",IF(OR(J40="E",J40="F",J40="G",J40="H"),IF((C40/52)*0.6&gt;1000,1000,(C40/52)*0.6),0))</f>
        <v/>
      </c>
      <c r="N40" s="153" t="str">
        <f>IF('Basic Elections'!$C$93="","",(IF(AND(J40&lt;&gt;"None",E40&lt;&gt;0),VLOOKUP(J40,STD_Rates_lookup,2,FALSE),0))*(M40/10))</f>
        <v/>
      </c>
      <c r="O40" s="28" t="str">
        <f>IF('Basic Elections'!$C$93="","",'Basic Elections'!$C$45)</f>
        <v/>
      </c>
      <c r="P40" s="153" t="str">
        <f>IF('Basic Elections'!$C$93="","",IF(C40/12&gt;10000,10000,C40/12))</f>
        <v/>
      </c>
      <c r="Q40" s="153" t="str">
        <f>IF('Basic Elections'!$C$93="","",(IF(AND(O40&lt;&gt;"None",E40&lt;&gt;0),VLOOKUP(O40,LTD_Rates_lookup,2,FALSE),0))*(P40/100))</f>
        <v/>
      </c>
      <c r="R40" s="28" t="str">
        <f>IF('Basic Elections'!$C$93="","",IF(D40=0,0,VLOOKUP(D40,life_age_reduction,4,FALSE)))</f>
        <v/>
      </c>
      <c r="S40" s="28" t="str">
        <f>IF('Basic Elections'!$C$93="","",IF(G40="A",H40,0))</f>
        <v/>
      </c>
      <c r="T40" s="28" t="str">
        <f>IF('Basic Elections'!$C$93="","",IF(OR(G40="B",G40="C",G40="D",G40="E",G40="F"),VLOOKUP(G40,summary_benefit_lookup,2,FALSE),0))</f>
        <v/>
      </c>
      <c r="U40" s="28" t="str">
        <f>IF('Basic Elections'!$C$93="","",T40+S40)</f>
        <v/>
      </c>
      <c r="V40" s="28" t="str">
        <f t="shared" si="0"/>
        <v/>
      </c>
      <c r="W40" s="154" t="str">
        <f>IF('Basic Elections'!$C$93="","",IF(E40&gt;0,(V40*'summary lookup and rates'!$C$5)/1000,0))</f>
        <v/>
      </c>
      <c r="X40" s="154" t="str">
        <f>IF('Basic Elections'!$C$93="","",(V40*'summary lookup and rates'!$C$6)/1000)</f>
        <v/>
      </c>
      <c r="Y40" s="28" t="str">
        <f>IF('Basic Elections'!$C$93="","",IF(AND(E40&gt;0,'Basic Elections'!$C$29="Yes"),'summary lookup and rates'!$C$7,0))</f>
        <v/>
      </c>
      <c r="Z40" s="28" t="str">
        <f>IF('Basic Elections'!$C$93="","",IF(E40=0,"None",'Voluntary Elections'!$C$14))</f>
        <v/>
      </c>
      <c r="AA40" s="153" t="str">
        <f>IF('Basic Elections'!$C$93="","",IF((C40/52)*0.6&gt;1000,1000,(C40/52)*0.6))</f>
        <v/>
      </c>
      <c r="AB40" s="154" t="str">
        <f>IF('Basic Elections'!$C$93="","",IF(OR(E40=0,Z40="None"),0,INDEX('census age lookup Vol STD'!$B$4:$E$103,MATCH(D40,'census age lookup Vol STD'!$A$4:$A$103,0),MATCH(Z40,'census age lookup Vol STD'!$B$3:$E$3,0))*(AA40/10)))</f>
        <v/>
      </c>
      <c r="AC40" s="28" t="str">
        <f>IF('Basic Elections'!$C$93="","",IF(E40=0,"None",'Voluntary Elections'!$C$20))</f>
        <v/>
      </c>
      <c r="AD40" s="153" t="str">
        <f>IF('Basic Elections'!$C$93="","",IF(C40/12&gt;10000,10000,C40/12))</f>
        <v/>
      </c>
      <c r="AE40" s="154" t="str">
        <f>IF('Basic Elections'!$C$93="","",IF(OR(E40=0,AC40="None"),0,INDEX('census age lookup Vol LTD'!$B$4:$E$103,MATCH(D40,'census age lookup Vol LTD'!$A$4:$A$103,0),MATCH(AC40,'census age lookup Vol LTD'!$B$3:$E$3,0))*(AD40/100)))</f>
        <v/>
      </c>
    </row>
    <row r="41" spans="1:31" x14ac:dyDescent="0.3">
      <c r="A41" s="146" t="str">
        <f>IF('Basic Elections'!$C$94="","",'Basic Elections'!E94)</f>
        <v/>
      </c>
      <c r="B41" s="28" t="str">
        <f>IF('Basic Elections'!$C$94="","",'Basic Elections'!F94)</f>
        <v/>
      </c>
      <c r="C41" s="28" t="str">
        <f>IF('Basic Elections'!$C$94="","",'Basic Elections'!G94)</f>
        <v/>
      </c>
      <c r="D41" s="28" t="str">
        <f ca="1">IF('Basic Elections'!$C$94="","",IF(B41&gt;0,B41,IF(A41&gt;0,DATEDIF(A41,TODAY(),"Y"),0)))</f>
        <v/>
      </c>
      <c r="E41" s="28" t="str">
        <f>IF('Basic Elections'!$C$94="","",IF(OR(A41&lt;&gt;0,B41&lt;&gt;0),1,0))</f>
        <v/>
      </c>
      <c r="F41" s="28" t="str">
        <f>IF('Basic Elections'!$C$94="","",IF(E41=1,F40+1,0))</f>
        <v/>
      </c>
      <c r="G41" s="28" t="str">
        <f>IF('Basic Elections'!$C$94="","",'Basic Elections'!$C$18)</f>
        <v/>
      </c>
      <c r="H41" s="152" t="str">
        <f>IF('Basic Elections'!$C$94="","",IF(ROUNDUP(C41,-3)&gt;100000,100000,ROUNDUP(C41,-3)))</f>
        <v/>
      </c>
      <c r="I41" s="28" t="str">
        <f>IF('Basic Elections'!$C$94="","",'Basic Elections'!$C$29)</f>
        <v/>
      </c>
      <c r="J41" s="28" t="str">
        <f>IF('Basic Elections'!$C$94="","",'Basic Elections'!$C$34)</f>
        <v/>
      </c>
      <c r="K41" s="153" t="str">
        <f>IF('Basic Elections'!$C$94="","",IF(OR(J41="A",J41="B",J41="C",J41="D"),(IF((C41/52)*0.6667&gt;1000,1000,(C41/52)*0.6667)),0))</f>
        <v/>
      </c>
      <c r="L41" s="153" t="str">
        <f>IF('Basic Elections'!$C$94="","",(IF(AND(J41&lt;&gt;"None",E41&lt;&gt;0),VLOOKUP(J41,STD_Rates_lookup,2,FALSE),0))*(K41/10))</f>
        <v/>
      </c>
      <c r="M41" s="153" t="str">
        <f>IF('Basic Elections'!$C$94="","",IF(OR(J41="E",J41="F",J41="G",J41="H"),IF((C41/52)*0.6&gt;1000,1000,(C41/52)*0.6),0))</f>
        <v/>
      </c>
      <c r="N41" s="153" t="str">
        <f>IF('Basic Elections'!$C$94="","",(IF(AND(J41&lt;&gt;"None",E41&lt;&gt;0),VLOOKUP(J41,STD_Rates_lookup,2,FALSE),0))*(M41/10))</f>
        <v/>
      </c>
      <c r="O41" s="28" t="str">
        <f>IF('Basic Elections'!$C$94="","",'Basic Elections'!$C$45)</f>
        <v/>
      </c>
      <c r="P41" s="153" t="str">
        <f>IF('Basic Elections'!$C$94="","",IF(C41/12&gt;10000,10000,C41/12))</f>
        <v/>
      </c>
      <c r="Q41" s="153" t="str">
        <f>IF('Basic Elections'!$C$94="","",(IF(AND(O41&lt;&gt;"None",E41&lt;&gt;0),VLOOKUP(O41,LTD_Rates_lookup,2,FALSE),0))*(P41/100))</f>
        <v/>
      </c>
      <c r="R41" s="28" t="str">
        <f>IF('Basic Elections'!$C$94="","",IF(D41=0,0,VLOOKUP(D41,life_age_reduction,4,FALSE)))</f>
        <v/>
      </c>
      <c r="S41" s="28" t="str">
        <f>IF('Basic Elections'!$C$94="","",IF(G41="A",H41,0))</f>
        <v/>
      </c>
      <c r="T41" s="28" t="str">
        <f>IF('Basic Elections'!$C$94="","",IF(OR(G41="B",G41="C",G41="D",G41="E",G41="F"),VLOOKUP(G41,summary_benefit_lookup,2,FALSE),0))</f>
        <v/>
      </c>
      <c r="U41" s="28" t="str">
        <f>IF('Basic Elections'!$C$94="","",T41+S41)</f>
        <v/>
      </c>
      <c r="V41" s="28" t="str">
        <f t="shared" si="0"/>
        <v/>
      </c>
      <c r="W41" s="154" t="str">
        <f>IF('Basic Elections'!$C$94="","",IF(E41&gt;0,(V41*'summary lookup and rates'!$C$5)/1000,0))</f>
        <v/>
      </c>
      <c r="X41" s="154" t="str">
        <f>IF('Basic Elections'!$C$94="","",(V41*'summary lookup and rates'!$C$6)/1000)</f>
        <v/>
      </c>
      <c r="Y41" s="28" t="str">
        <f>IF('Basic Elections'!$C$94="","",IF(AND(E41&gt;0,'Basic Elections'!$C$29="Yes"),'summary lookup and rates'!$C$7,0))</f>
        <v/>
      </c>
      <c r="Z41" s="28" t="str">
        <f>IF('Basic Elections'!$C$94="","",IF(E41=0,"None",'Voluntary Elections'!$C$14))</f>
        <v/>
      </c>
      <c r="AA41" s="153" t="str">
        <f>IF('Basic Elections'!$C$94="","",IF((C41/52)*0.6&gt;1000,1000,(C41/52)*0.6))</f>
        <v/>
      </c>
      <c r="AB41" s="154" t="str">
        <f>IF('Basic Elections'!$C$94="","",IF(OR(E41=0,Z41="None"),0,INDEX('census age lookup Vol STD'!$B$4:$E$103,MATCH(D41,'census age lookup Vol STD'!$A$4:$A$103,0),MATCH(Z41,'census age lookup Vol STD'!$B$3:$E$3,0))*(AA41/10)))</f>
        <v/>
      </c>
      <c r="AC41" s="28" t="str">
        <f>IF('Basic Elections'!$C$94="","",IF(E41=0,"None",'Voluntary Elections'!$C$20))</f>
        <v/>
      </c>
      <c r="AD41" s="153" t="str">
        <f>IF('Basic Elections'!$C$94="","",IF(C41/12&gt;10000,10000,C41/12))</f>
        <v/>
      </c>
      <c r="AE41" s="154" t="str">
        <f>IF('Basic Elections'!$C$94="","",IF(OR(E41=0,AC41="None"),0,INDEX('census age lookup Vol LTD'!$B$4:$E$103,MATCH(D41,'census age lookup Vol LTD'!$A$4:$A$103,0),MATCH(AC41,'census age lookup Vol LTD'!$B$3:$E$3,0))*(AD41/100)))</f>
        <v/>
      </c>
    </row>
    <row r="42" spans="1:31" x14ac:dyDescent="0.3">
      <c r="A42" s="146" t="str">
        <f>IF('Basic Elections'!$C$95="","",'Basic Elections'!E95)</f>
        <v/>
      </c>
      <c r="B42" s="28" t="str">
        <f>IF('Basic Elections'!$C$95="","",'Basic Elections'!F95)</f>
        <v/>
      </c>
      <c r="C42" s="28" t="str">
        <f>IF('Basic Elections'!$C$95="","",'Basic Elections'!G95)</f>
        <v/>
      </c>
      <c r="D42" s="28" t="str">
        <f ca="1">IF('Basic Elections'!$C$95="","",IF(B42&gt;0,B42,IF(A42&gt;0,DATEDIF(A42,TODAY(),"Y"),0)))</f>
        <v/>
      </c>
      <c r="E42" s="28" t="str">
        <f>IF('Basic Elections'!$C$95="","",IF(OR(A42&lt;&gt;0,B42&lt;&gt;0),1,0))</f>
        <v/>
      </c>
      <c r="F42" s="28" t="str">
        <f>IF('Basic Elections'!$C$95="","",IF(E42=1,F41+1,0))</f>
        <v/>
      </c>
      <c r="G42" s="28" t="str">
        <f>IF('Basic Elections'!$C$95="","",'Basic Elections'!$C$18)</f>
        <v/>
      </c>
      <c r="H42" s="152" t="str">
        <f>IF('Basic Elections'!$C$95="","",IF(ROUNDUP(C42,-3)&gt;100000,100000,ROUNDUP(C42,-3)))</f>
        <v/>
      </c>
      <c r="I42" s="28" t="str">
        <f>IF('Basic Elections'!$C$95="","",'Basic Elections'!$C$29)</f>
        <v/>
      </c>
      <c r="J42" s="28" t="str">
        <f>IF('Basic Elections'!$C$95="","",'Basic Elections'!$C$34)</f>
        <v/>
      </c>
      <c r="K42" s="153" t="str">
        <f>IF('Basic Elections'!$C$95="","",IF(OR(J42="A",J42="B",J42="C",J42="D"),(IF((C42/52)*0.6667&gt;1000,1000,(C42/52)*0.6667)),0))</f>
        <v/>
      </c>
      <c r="L42" s="153" t="str">
        <f>IF('Basic Elections'!$C$95="","",(IF(AND(J42&lt;&gt;"None",E42&lt;&gt;0),VLOOKUP(J42,STD_Rates_lookup,2,FALSE),0))*(K42/10))</f>
        <v/>
      </c>
      <c r="M42" s="153" t="str">
        <f>IF('Basic Elections'!$C$95="","",IF(OR(J42="E",J42="F",J42="G",J42="H"),IF((C42/52)*0.6&gt;1000,1000,(C42/52)*0.6),0))</f>
        <v/>
      </c>
      <c r="N42" s="153" t="str">
        <f>IF('Basic Elections'!$C$95="","",(IF(AND(J42&lt;&gt;"None",E42&lt;&gt;0),VLOOKUP(J42,STD_Rates_lookup,2,FALSE),0))*(M42/10))</f>
        <v/>
      </c>
      <c r="O42" s="28" t="str">
        <f>IF('Basic Elections'!$C$95="","",'Basic Elections'!$C$45)</f>
        <v/>
      </c>
      <c r="P42" s="153" t="str">
        <f>IF('Basic Elections'!$C$95="","",IF(C42/12&gt;10000,10000,C42/12))</f>
        <v/>
      </c>
      <c r="Q42" s="153" t="str">
        <f>IF('Basic Elections'!$C$95="","",(IF(AND(O42&lt;&gt;"None",E42&lt;&gt;0),VLOOKUP(O42,LTD_Rates_lookup,2,FALSE),0))*(P42/100))</f>
        <v/>
      </c>
      <c r="R42" s="28" t="str">
        <f>IF('Basic Elections'!$C$95="","",IF(D42=0,0,VLOOKUP(D42,life_age_reduction,4,FALSE)))</f>
        <v/>
      </c>
      <c r="S42" s="28" t="str">
        <f>IF('Basic Elections'!$C$95="","",IF(G42="A",H42,0))</f>
        <v/>
      </c>
      <c r="T42" s="28" t="str">
        <f>IF('Basic Elections'!$C$95="","",IF(OR(G42="B",G42="C",G42="D",G42="E",G42="F"),VLOOKUP(G42,summary_benefit_lookup,2,FALSE),0))</f>
        <v/>
      </c>
      <c r="U42" s="28" t="str">
        <f>IF('Basic Elections'!$C$95="","",T42+S42)</f>
        <v/>
      </c>
      <c r="V42" s="28" t="str">
        <f t="shared" si="0"/>
        <v/>
      </c>
      <c r="W42" s="154" t="str">
        <f>IF('Basic Elections'!$C$95="","",IF(E42&gt;0,(V42*'summary lookup and rates'!$C$5)/1000,0))</f>
        <v/>
      </c>
      <c r="X42" s="154" t="str">
        <f>IF('Basic Elections'!$C$95="","",(V42*'summary lookup and rates'!$C$6)/1000)</f>
        <v/>
      </c>
      <c r="Y42" s="28" t="str">
        <f>IF('Basic Elections'!$C$95="","",IF(AND(E42&gt;0,'Basic Elections'!$C$29="Yes"),'summary lookup and rates'!$C$7,0))</f>
        <v/>
      </c>
      <c r="Z42" s="28" t="str">
        <f>IF('Basic Elections'!$C$95="","",IF(E42=0,"None",'Voluntary Elections'!$C$14))</f>
        <v/>
      </c>
      <c r="AA42" s="153" t="str">
        <f>IF('Basic Elections'!$C$95="","",IF((C42/52)*0.6&gt;1000,1000,(C42/52)*0.6))</f>
        <v/>
      </c>
      <c r="AB42" s="154" t="str">
        <f>IF('Basic Elections'!$C$95="","",IF(OR(E42=0,Z42="None"),0,INDEX('census age lookup Vol STD'!$B$4:$E$103,MATCH(D42,'census age lookup Vol STD'!$A$4:$A$103,0),MATCH(Z42,'census age lookup Vol STD'!$B$3:$E$3,0))*(AA42/10)))</f>
        <v/>
      </c>
      <c r="AC42" s="28" t="str">
        <f>IF('Basic Elections'!$C$95="","",IF(E42=0,"None",'Voluntary Elections'!$C$20))</f>
        <v/>
      </c>
      <c r="AD42" s="153" t="str">
        <f>IF('Basic Elections'!$C$95="","",IF(C42/12&gt;10000,10000,C42/12))</f>
        <v/>
      </c>
      <c r="AE42" s="154" t="str">
        <f>IF('Basic Elections'!$C$95="","",IF(OR(E42=0,AC42="None"),0,INDEX('census age lookup Vol LTD'!$B$4:$E$103,MATCH(D42,'census age lookup Vol LTD'!$A$4:$A$103,0),MATCH(AC42,'census age lookup Vol LTD'!$B$3:$E$3,0))*(AD42/100)))</f>
        <v/>
      </c>
    </row>
    <row r="43" spans="1:31" x14ac:dyDescent="0.3">
      <c r="A43" s="146" t="str">
        <f>IF('Basic Elections'!$C$96="","",'Basic Elections'!E96)</f>
        <v/>
      </c>
      <c r="B43" s="28" t="str">
        <f>IF('Basic Elections'!$C$96="","",'Basic Elections'!F96)</f>
        <v/>
      </c>
      <c r="C43" s="28" t="str">
        <f>IF('Basic Elections'!$C$96="","",'Basic Elections'!G96)</f>
        <v/>
      </c>
      <c r="D43" s="28" t="str">
        <f ca="1">IF('Basic Elections'!$C$96="","",IF(B43&gt;0,B43,IF(A43&gt;0,DATEDIF(A43,TODAY(),"Y"),0)))</f>
        <v/>
      </c>
      <c r="E43" s="28" t="str">
        <f>IF('Basic Elections'!$C$96="","",IF(OR(A43&lt;&gt;0,B43&lt;&gt;0),1,0))</f>
        <v/>
      </c>
      <c r="F43" s="28" t="str">
        <f>IF('Basic Elections'!$C$96="","",IF(E43=1,F42+1,0))</f>
        <v/>
      </c>
      <c r="G43" s="28" t="str">
        <f>IF('Basic Elections'!$C$96="","",'Basic Elections'!$C$18)</f>
        <v/>
      </c>
      <c r="H43" s="152" t="str">
        <f>IF('Basic Elections'!$C$96="","",IF(ROUNDUP(C43,-3)&gt;100000,100000,ROUNDUP(C43,-3)))</f>
        <v/>
      </c>
      <c r="I43" s="28" t="str">
        <f>IF('Basic Elections'!$C$96="","",'Basic Elections'!$C$29)</f>
        <v/>
      </c>
      <c r="J43" s="28" t="str">
        <f>IF('Basic Elections'!$C$96="","",'Basic Elections'!$C$34)</f>
        <v/>
      </c>
      <c r="K43" s="153" t="str">
        <f>IF('Basic Elections'!$C$96="","",IF(OR(J43="A",J43="B",J43="C",J43="D"),(IF((C43/52)*0.6667&gt;1000,1000,(C43/52)*0.6667)),0))</f>
        <v/>
      </c>
      <c r="L43" s="153" t="str">
        <f>IF('Basic Elections'!$C$96="","",(IF(AND(J43&lt;&gt;"None",E43&lt;&gt;0),VLOOKUP(J43,STD_Rates_lookup,2,FALSE),0))*(K43/10))</f>
        <v/>
      </c>
      <c r="M43" s="153" t="str">
        <f>IF('Basic Elections'!$C$96="","",IF(OR(J43="E",J43="F",J43="G",J43="H"),IF((C43/52)*0.6&gt;1000,1000,(C43/52)*0.6),0))</f>
        <v/>
      </c>
      <c r="N43" s="153" t="str">
        <f>IF('Basic Elections'!$C$96="","",(IF(AND(J43&lt;&gt;"None",E43&lt;&gt;0),VLOOKUP(J43,STD_Rates_lookup,2,FALSE),0))*(M43/10))</f>
        <v/>
      </c>
      <c r="O43" s="28" t="str">
        <f>IF('Basic Elections'!$C$96="","",'Basic Elections'!$C$45)</f>
        <v/>
      </c>
      <c r="P43" s="153" t="str">
        <f>IF('Basic Elections'!$C$96="","",IF(C43/12&gt;10000,10000,C43/12))</f>
        <v/>
      </c>
      <c r="Q43" s="153" t="str">
        <f>IF('Basic Elections'!$C$96="","",(IF(AND(O43&lt;&gt;"None",E43&lt;&gt;0),VLOOKUP(O43,LTD_Rates_lookup,2,FALSE),0))*(P43/100))</f>
        <v/>
      </c>
      <c r="R43" s="28" t="str">
        <f>IF('Basic Elections'!$C$96="","",IF(D43=0,0,VLOOKUP(D43,life_age_reduction,4,FALSE)))</f>
        <v/>
      </c>
      <c r="S43" s="28" t="str">
        <f>IF('Basic Elections'!$C$96="","",IF(G43="A",H43,0))</f>
        <v/>
      </c>
      <c r="T43" s="28" t="str">
        <f>IF('Basic Elections'!$C$96="","",IF(OR(G43="B",G43="C",G43="D",G43="E",G43="F"),VLOOKUP(G43,summary_benefit_lookup,2,FALSE),0))</f>
        <v/>
      </c>
      <c r="U43" s="28" t="str">
        <f>IF('Basic Elections'!$C$96="","",T43+S43)</f>
        <v/>
      </c>
      <c r="V43" s="28" t="str">
        <f t="shared" si="0"/>
        <v/>
      </c>
      <c r="W43" s="154" t="str">
        <f>IF('Basic Elections'!$C$96="","",IF(E43&gt;0,(V43*'summary lookup and rates'!$C$5)/1000,0))</f>
        <v/>
      </c>
      <c r="X43" s="154" t="str">
        <f>IF('Basic Elections'!$C$96="","",(V43*'summary lookup and rates'!$C$6)/1000)</f>
        <v/>
      </c>
      <c r="Y43" s="28" t="str">
        <f>IF('Basic Elections'!$C$96="","",IF(AND(E43&gt;0,'Basic Elections'!$C$29="Yes"),'summary lookup and rates'!$C$7,0))</f>
        <v/>
      </c>
      <c r="Z43" s="28" t="str">
        <f>IF('Basic Elections'!$C$96="","",IF(E43=0,"None",'Voluntary Elections'!$C$14))</f>
        <v/>
      </c>
      <c r="AA43" s="153" t="str">
        <f>IF('Basic Elections'!$C$96="","",IF((C43/52)*0.6&gt;1000,1000,(C43/52)*0.6))</f>
        <v/>
      </c>
      <c r="AB43" s="154" t="str">
        <f>IF('Basic Elections'!$C$96="","",IF(OR(E43=0,Z43="None"),0,INDEX('census age lookup Vol STD'!$B$4:$E$103,MATCH(D43,'census age lookup Vol STD'!$A$4:$A$103,0),MATCH(Z43,'census age lookup Vol STD'!$B$3:$E$3,0))*(AA43/10)))</f>
        <v/>
      </c>
      <c r="AC43" s="28" t="str">
        <f>IF('Basic Elections'!$C$96="","",IF(E43=0,"None",'Voluntary Elections'!$C$20))</f>
        <v/>
      </c>
      <c r="AD43" s="153" t="str">
        <f>IF('Basic Elections'!$C$96="","",IF(C43/12&gt;10000,10000,C43/12))</f>
        <v/>
      </c>
      <c r="AE43" s="154" t="str">
        <f>IF('Basic Elections'!$C$96="","",IF(OR(E43=0,AC43="None"),0,INDEX('census age lookup Vol LTD'!$B$4:$E$103,MATCH(D43,'census age lookup Vol LTD'!$A$4:$A$103,0),MATCH(AC43,'census age lookup Vol LTD'!$B$3:$E$3,0))*(AD43/100)))</f>
        <v/>
      </c>
    </row>
    <row r="44" spans="1:31" x14ac:dyDescent="0.3">
      <c r="A44" s="146" t="str">
        <f>IF('Basic Elections'!$C$97="","",'Basic Elections'!E97)</f>
        <v/>
      </c>
      <c r="B44" s="28" t="str">
        <f>IF('Basic Elections'!$C$97="","",'Basic Elections'!F97)</f>
        <v/>
      </c>
      <c r="C44" s="28" t="str">
        <f>IF('Basic Elections'!$C$97="","",'Basic Elections'!G97)</f>
        <v/>
      </c>
      <c r="D44" s="28" t="str">
        <f ca="1">IF('Basic Elections'!$C$97="","",IF(B44&gt;0,B44,IF(A44&gt;0,DATEDIF(A44,TODAY(),"Y"),0)))</f>
        <v/>
      </c>
      <c r="E44" s="28" t="str">
        <f>IF('Basic Elections'!$C$97="","",IF(OR(A44&lt;&gt;0,B44&lt;&gt;0),1,0))</f>
        <v/>
      </c>
      <c r="F44" s="28" t="str">
        <f>IF('Basic Elections'!$C$97="","",IF(E44=1,F43+1,0))</f>
        <v/>
      </c>
      <c r="G44" s="28" t="str">
        <f>IF('Basic Elections'!$C$97="","",'Basic Elections'!$C$18)</f>
        <v/>
      </c>
      <c r="H44" s="152" t="str">
        <f>IF('Basic Elections'!$C$97="","",IF(ROUNDUP(C44,-3)&gt;100000,100000,ROUNDUP(C44,-3)))</f>
        <v/>
      </c>
      <c r="I44" s="28" t="str">
        <f>IF('Basic Elections'!$C$97="","",'Basic Elections'!$C$29)</f>
        <v/>
      </c>
      <c r="J44" s="28" t="str">
        <f>IF('Basic Elections'!$C$97="","",'Basic Elections'!$C$34)</f>
        <v/>
      </c>
      <c r="K44" s="153" t="str">
        <f>IF('Basic Elections'!$C$97="","",IF(OR(J44="A",J44="B",J44="C",J44="D"),(IF((C44/52)*0.6667&gt;1000,1000,(C44/52)*0.6667)),0))</f>
        <v/>
      </c>
      <c r="L44" s="153" t="str">
        <f>IF('Basic Elections'!$C$97="","",(IF(AND(J44&lt;&gt;"None",E44&lt;&gt;0),VLOOKUP(J44,STD_Rates_lookup,2,FALSE),0))*(K44/10))</f>
        <v/>
      </c>
      <c r="M44" s="153" t="str">
        <f>IF('Basic Elections'!$C$97="","",IF(OR(J44="E",J44="F",J44="G",J44="H"),IF((C44/52)*0.6&gt;1000,1000,(C44/52)*0.6),0))</f>
        <v/>
      </c>
      <c r="N44" s="153" t="str">
        <f>IF('Basic Elections'!$C$97="","",(IF(AND(J44&lt;&gt;"None",E44&lt;&gt;0),VLOOKUP(J44,STD_Rates_lookup,2,FALSE),0))*(M44/10))</f>
        <v/>
      </c>
      <c r="O44" s="28" t="str">
        <f>IF('Basic Elections'!$C$97="","",'Basic Elections'!$C$45)</f>
        <v/>
      </c>
      <c r="P44" s="153" t="str">
        <f>IF('Basic Elections'!$C$97="","",IF(C44/12&gt;10000,10000,C44/12))</f>
        <v/>
      </c>
      <c r="Q44" s="153" t="str">
        <f>IF('Basic Elections'!$C$97="","",(IF(AND(O44&lt;&gt;"None",E44&lt;&gt;0),VLOOKUP(O44,LTD_Rates_lookup,2,FALSE),0))*(P44/100))</f>
        <v/>
      </c>
      <c r="R44" s="28" t="str">
        <f>IF('Basic Elections'!$C$97="","",IF(D44=0,0,VLOOKUP(D44,life_age_reduction,4,FALSE)))</f>
        <v/>
      </c>
      <c r="S44" s="28" t="str">
        <f>IF('Basic Elections'!$C$97="","",IF(G44="A",H44,0))</f>
        <v/>
      </c>
      <c r="T44" s="28" t="str">
        <f>IF('Basic Elections'!$C$97="","",IF(OR(G44="B",G44="C",G44="D",G44="E",G44="F"),VLOOKUP(G44,summary_benefit_lookup,2,FALSE),0))</f>
        <v/>
      </c>
      <c r="U44" s="28" t="str">
        <f>IF('Basic Elections'!$C$97="","",T44+S44)</f>
        <v/>
      </c>
      <c r="V44" s="28" t="str">
        <f t="shared" si="0"/>
        <v/>
      </c>
      <c r="W44" s="154" t="str">
        <f>IF('Basic Elections'!$C$97="","",IF(E44&gt;0,(V44*'summary lookup and rates'!$C$5)/1000,0))</f>
        <v/>
      </c>
      <c r="X44" s="154" t="str">
        <f>IF('Basic Elections'!$C$97="","",(V44*'summary lookup and rates'!$C$6)/1000)</f>
        <v/>
      </c>
      <c r="Y44" s="28" t="str">
        <f>IF('Basic Elections'!$C$97="","",IF(AND(E44&gt;0,'Basic Elections'!$C$29="Yes"),'summary lookup and rates'!$C$7,0))</f>
        <v/>
      </c>
      <c r="Z44" s="28" t="str">
        <f>IF('Basic Elections'!$C$97="","",IF(E44=0,"None",'Voluntary Elections'!$C$14))</f>
        <v/>
      </c>
      <c r="AA44" s="153" t="str">
        <f>IF('Basic Elections'!$C$97="","",IF((C44/52)*0.6&gt;1000,1000,(C44/52)*0.6))</f>
        <v/>
      </c>
      <c r="AB44" s="154" t="str">
        <f>IF('Basic Elections'!$C$97="","",IF(OR(E44=0,Z44="None"),0,INDEX('census age lookup Vol STD'!$B$4:$E$103,MATCH(D44,'census age lookup Vol STD'!$A$4:$A$103,0),MATCH(Z44,'census age lookup Vol STD'!$B$3:$E$3,0))*(AA44/10)))</f>
        <v/>
      </c>
      <c r="AC44" s="28" t="str">
        <f>IF('Basic Elections'!$C$97="","",IF(E44=0,"None",'Voluntary Elections'!$C$20))</f>
        <v/>
      </c>
      <c r="AD44" s="153" t="str">
        <f>IF('Basic Elections'!$C$97="","",IF(C44/12&gt;10000,10000,C44/12))</f>
        <v/>
      </c>
      <c r="AE44" s="154" t="str">
        <f>IF('Basic Elections'!$C$97="","",IF(OR(E44=0,AC44="None"),0,INDEX('census age lookup Vol LTD'!$B$4:$E$103,MATCH(D44,'census age lookup Vol LTD'!$A$4:$A$103,0),MATCH(AC44,'census age lookup Vol LTD'!$B$3:$E$3,0))*(AD44/100)))</f>
        <v/>
      </c>
    </row>
    <row r="45" spans="1:31" x14ac:dyDescent="0.3">
      <c r="A45" s="146" t="str">
        <f>IF('Basic Elections'!$C$98="","",'Basic Elections'!E98)</f>
        <v/>
      </c>
      <c r="B45" s="28" t="str">
        <f>IF('Basic Elections'!$C$98="","",'Basic Elections'!F98)</f>
        <v/>
      </c>
      <c r="C45" s="28" t="str">
        <f>IF('Basic Elections'!$C$98="","",'Basic Elections'!G98)</f>
        <v/>
      </c>
      <c r="D45" s="28" t="str">
        <f ca="1">IF('Basic Elections'!$C$98="","",IF(B45&gt;0,B45,IF(A45&gt;0,DATEDIF(A45,TODAY(),"Y"),0)))</f>
        <v/>
      </c>
      <c r="E45" s="28" t="str">
        <f>IF('Basic Elections'!$C$98="","",IF(OR(A45&lt;&gt;0,B45&lt;&gt;0),1,0))</f>
        <v/>
      </c>
      <c r="F45" s="28" t="str">
        <f>IF('Basic Elections'!$C$98="","",IF(E45=1,F44+1,0))</f>
        <v/>
      </c>
      <c r="G45" s="28" t="str">
        <f>IF('Basic Elections'!$C$98="","",'Basic Elections'!$C$18)</f>
        <v/>
      </c>
      <c r="H45" s="152" t="str">
        <f>IF('Basic Elections'!$C$98="","",IF(ROUNDUP(C45,-3)&gt;100000,100000,ROUNDUP(C45,-3)))</f>
        <v/>
      </c>
      <c r="I45" s="28" t="str">
        <f>IF('Basic Elections'!$C$98="","",'Basic Elections'!$C$29)</f>
        <v/>
      </c>
      <c r="J45" s="28" t="str">
        <f>IF('Basic Elections'!$C$98="","",'Basic Elections'!$C$34)</f>
        <v/>
      </c>
      <c r="K45" s="153" t="str">
        <f>IF('Basic Elections'!$C$98="","",IF(OR(J45="A",J45="B",J45="C",J45="D"),(IF((C45/52)*0.6667&gt;1000,1000,(C45/52)*0.6667)),0))</f>
        <v/>
      </c>
      <c r="L45" s="153" t="str">
        <f>IF('Basic Elections'!$C$98="","",(IF(AND(J45&lt;&gt;"None",E45&lt;&gt;0),VLOOKUP(J45,STD_Rates_lookup,2,FALSE),0))*(K45/10))</f>
        <v/>
      </c>
      <c r="M45" s="153" t="str">
        <f>IF('Basic Elections'!$C$98="","",IF(OR(J45="E",J45="F",J45="G",J45="H"),IF((C45/52)*0.6&gt;1000,1000,(C45/52)*0.6),0))</f>
        <v/>
      </c>
      <c r="N45" s="153" t="str">
        <f>IF('Basic Elections'!$C$98="","",(IF(AND(J45&lt;&gt;"None",E45&lt;&gt;0),VLOOKUP(J45,STD_Rates_lookup,2,FALSE),0))*(M45/10))</f>
        <v/>
      </c>
      <c r="O45" s="28" t="str">
        <f>IF('Basic Elections'!$C$98="","",'Basic Elections'!$C$45)</f>
        <v/>
      </c>
      <c r="P45" s="153" t="str">
        <f>IF('Basic Elections'!$C$98="","",IF(C45/12&gt;10000,10000,C45/12))</f>
        <v/>
      </c>
      <c r="Q45" s="153" t="str">
        <f>IF('Basic Elections'!$C$98="","",(IF(AND(O45&lt;&gt;"None",E45&lt;&gt;0),VLOOKUP(O45,LTD_Rates_lookup,2,FALSE),0))*(P45/100))</f>
        <v/>
      </c>
      <c r="R45" s="28" t="str">
        <f>IF('Basic Elections'!$C$98="","",IF(D45=0,0,VLOOKUP(D45,life_age_reduction,4,FALSE)))</f>
        <v/>
      </c>
      <c r="S45" s="28" t="str">
        <f>IF('Basic Elections'!$C$98="","",IF(G45="A",H45,0))</f>
        <v/>
      </c>
      <c r="T45" s="28" t="str">
        <f>IF('Basic Elections'!$C$98="","",IF(OR(G45="B",G45="C",G45="D",G45="E",G45="F"),VLOOKUP(G45,summary_benefit_lookup,2,FALSE),0))</f>
        <v/>
      </c>
      <c r="U45" s="28" t="str">
        <f>IF('Basic Elections'!$C$98="","",T45+S45)</f>
        <v/>
      </c>
      <c r="V45" s="28" t="str">
        <f t="shared" si="0"/>
        <v/>
      </c>
      <c r="W45" s="154" t="str">
        <f>IF('Basic Elections'!$C$98="","",IF(E45&gt;0,(V45*'summary lookup and rates'!$C$5)/1000,0))</f>
        <v/>
      </c>
      <c r="X45" s="154" t="str">
        <f>IF('Basic Elections'!$C$98="","",(V45*'summary lookup and rates'!$C$6)/1000)</f>
        <v/>
      </c>
      <c r="Y45" s="28" t="str">
        <f>IF('Basic Elections'!$C$98="","",IF(AND(E45&gt;0,'Basic Elections'!$C$29="Yes"),'summary lookup and rates'!$C$7,0))</f>
        <v/>
      </c>
      <c r="Z45" s="28" t="str">
        <f>IF('Basic Elections'!$C$98="","",IF(E45=0,"None",'Voluntary Elections'!$C$14))</f>
        <v/>
      </c>
      <c r="AA45" s="153" t="str">
        <f>IF('Basic Elections'!$C$98="","",IF((C45/52)*0.6&gt;1000,1000,(C45/52)*0.6))</f>
        <v/>
      </c>
      <c r="AB45" s="154" t="str">
        <f>IF('Basic Elections'!$C$98="","",IF(OR(E45=0,Z45="None"),0,INDEX('census age lookup Vol STD'!$B$4:$E$103,MATCH(D45,'census age lookup Vol STD'!$A$4:$A$103,0),MATCH(Z45,'census age lookup Vol STD'!$B$3:$E$3,0))*(AA45/10)))</f>
        <v/>
      </c>
      <c r="AC45" s="28" t="str">
        <f>IF('Basic Elections'!$C$98="","",IF(E45=0,"None",'Voluntary Elections'!$C$20))</f>
        <v/>
      </c>
      <c r="AD45" s="153" t="str">
        <f>IF('Basic Elections'!$C$98="","",IF(C45/12&gt;10000,10000,C45/12))</f>
        <v/>
      </c>
      <c r="AE45" s="154" t="str">
        <f>IF('Basic Elections'!$C$98="","",IF(OR(E45=0,AC45="None"),0,INDEX('census age lookup Vol LTD'!$B$4:$E$103,MATCH(D45,'census age lookup Vol LTD'!$A$4:$A$103,0),MATCH(AC45,'census age lookup Vol LTD'!$B$3:$E$3,0))*(AD45/100)))</f>
        <v/>
      </c>
    </row>
    <row r="46" spans="1:31" x14ac:dyDescent="0.3">
      <c r="A46" s="146" t="str">
        <f>IF('Basic Elections'!$C$99="","",'Basic Elections'!E99)</f>
        <v/>
      </c>
      <c r="B46" s="28" t="str">
        <f>IF('Basic Elections'!$C$99="","",'Basic Elections'!F99)</f>
        <v/>
      </c>
      <c r="C46" s="28" t="str">
        <f>IF('Basic Elections'!$C$99="","",'Basic Elections'!G99)</f>
        <v/>
      </c>
      <c r="D46" s="28" t="str">
        <f ca="1">IF('Basic Elections'!$C$99="","",IF(B46&gt;0,B46,IF(A46&gt;0,DATEDIF(A46,TODAY(),"Y"),0)))</f>
        <v/>
      </c>
      <c r="E46" s="28" t="str">
        <f>IF('Basic Elections'!$C$99="","",IF(OR(A46&lt;&gt;0,B46&lt;&gt;0),1,0))</f>
        <v/>
      </c>
      <c r="F46" s="28" t="str">
        <f>IF('Basic Elections'!$C$99="","",IF(E46=1,F45+1,0))</f>
        <v/>
      </c>
      <c r="G46" s="28" t="str">
        <f>IF('Basic Elections'!$C$99="","",'Basic Elections'!$C$18)</f>
        <v/>
      </c>
      <c r="H46" s="152" t="str">
        <f>IF('Basic Elections'!$C$99="","",IF(ROUNDUP(C46,-3)&gt;100000,100000,ROUNDUP(C46,-3)))</f>
        <v/>
      </c>
      <c r="I46" s="28" t="str">
        <f>IF('Basic Elections'!$C$99="","",'Basic Elections'!$C$29)</f>
        <v/>
      </c>
      <c r="J46" s="28" t="str">
        <f>IF('Basic Elections'!$C$99="","",'Basic Elections'!$C$34)</f>
        <v/>
      </c>
      <c r="K46" s="153" t="str">
        <f>IF('Basic Elections'!$C$99="","",IF(OR(J46="A",J46="B",J46="C",J46="D"),(IF((C46/52)*0.6667&gt;1000,1000,(C46/52)*0.6667)),0))</f>
        <v/>
      </c>
      <c r="L46" s="153" t="str">
        <f>IF('Basic Elections'!$C$99="","",(IF(AND(J46&lt;&gt;"None",E46&lt;&gt;0),VLOOKUP(J46,STD_Rates_lookup,2,FALSE),0))*(K46/10))</f>
        <v/>
      </c>
      <c r="M46" s="153" t="str">
        <f>IF('Basic Elections'!$C$99="","",IF(OR(J46="E",J46="F",J46="G",J46="H"),IF((C46/52)*0.6&gt;1000,1000,(C46/52)*0.6),0))</f>
        <v/>
      </c>
      <c r="N46" s="153" t="str">
        <f>IF('Basic Elections'!$C$99="","",(IF(AND(J46&lt;&gt;"None",E46&lt;&gt;0),VLOOKUP(J46,STD_Rates_lookup,2,FALSE),0))*(M46/10))</f>
        <v/>
      </c>
      <c r="O46" s="28" t="str">
        <f>IF('Basic Elections'!$C$99="","",'Basic Elections'!$C$45)</f>
        <v/>
      </c>
      <c r="P46" s="153" t="str">
        <f>IF('Basic Elections'!$C$99="","",IF(C46/12&gt;10000,10000,C46/12))</f>
        <v/>
      </c>
      <c r="Q46" s="153" t="str">
        <f>IF('Basic Elections'!$C$99="","",(IF(AND(O46&lt;&gt;"None",E46&lt;&gt;0),VLOOKUP(O46,LTD_Rates_lookup,2,FALSE),0))*(P46/100))</f>
        <v/>
      </c>
      <c r="R46" s="28" t="str">
        <f>IF('Basic Elections'!$C$99="","",IF(D46=0,0,VLOOKUP(D46,life_age_reduction,4,FALSE)))</f>
        <v/>
      </c>
      <c r="S46" s="28" t="str">
        <f>IF('Basic Elections'!$C$99="","",IF(G46="A",H46,0))</f>
        <v/>
      </c>
      <c r="T46" s="28" t="str">
        <f>IF('Basic Elections'!$C$99="","",IF(OR(G46="B",G46="C",G46="D",G46="E",G46="F"),VLOOKUP(G46,summary_benefit_lookup,2,FALSE),0))</f>
        <v/>
      </c>
      <c r="U46" s="28" t="str">
        <f>IF('Basic Elections'!$C$99="","",T46+S46)</f>
        <v/>
      </c>
      <c r="V46" s="28" t="str">
        <f t="shared" si="0"/>
        <v/>
      </c>
      <c r="W46" s="154" t="str">
        <f>IF('Basic Elections'!$C$99="","",IF(E46&gt;0,(V46*'summary lookup and rates'!$C$5)/1000,0))</f>
        <v/>
      </c>
      <c r="X46" s="154" t="str">
        <f>IF('Basic Elections'!$C$99="","",(V46*'summary lookup and rates'!$C$6)/1000)</f>
        <v/>
      </c>
      <c r="Y46" s="28" t="str">
        <f>IF('Basic Elections'!$C$99="","",IF(AND(E46&gt;0,'Basic Elections'!$C$29="Yes"),'summary lookup and rates'!$C$7,0))</f>
        <v/>
      </c>
      <c r="Z46" s="28" t="str">
        <f>IF('Basic Elections'!$C$99="","",IF(E46=0,"None",'Voluntary Elections'!$C$14))</f>
        <v/>
      </c>
      <c r="AA46" s="153" t="str">
        <f>IF('Basic Elections'!$C$99="","",IF((C46/52)*0.6&gt;1000,1000,(C46/52)*0.6))</f>
        <v/>
      </c>
      <c r="AB46" s="154" t="str">
        <f>IF('Basic Elections'!$C$99="","",IF(OR(E46=0,Z46="None"),0,INDEX('census age lookup Vol STD'!$B$4:$E$103,MATCH(D46,'census age lookup Vol STD'!$A$4:$A$103,0),MATCH(Z46,'census age lookup Vol STD'!$B$3:$E$3,0))*(AA46/10)))</f>
        <v/>
      </c>
      <c r="AC46" s="28" t="str">
        <f>IF('Basic Elections'!$C$99="","",IF(E46=0,"None",'Voluntary Elections'!$C$20))</f>
        <v/>
      </c>
      <c r="AD46" s="153" t="str">
        <f>IF('Basic Elections'!$C$99="","",IF(C46/12&gt;10000,10000,C46/12))</f>
        <v/>
      </c>
      <c r="AE46" s="154" t="str">
        <f>IF('Basic Elections'!$C$99="","",IF(OR(E46=0,AC46="None"),0,INDEX('census age lookup Vol LTD'!$B$4:$E$103,MATCH(D46,'census age lookup Vol LTD'!$A$4:$A$103,0),MATCH(AC46,'census age lookup Vol LTD'!$B$3:$E$3,0))*(AD46/100)))</f>
        <v/>
      </c>
    </row>
    <row r="47" spans="1:31" x14ac:dyDescent="0.3">
      <c r="A47" s="146" t="str">
        <f>IF('Basic Elections'!$C$100="","",'Basic Elections'!E100)</f>
        <v/>
      </c>
      <c r="B47" s="28" t="str">
        <f>IF('Basic Elections'!$C$100="","",'Basic Elections'!F100)</f>
        <v/>
      </c>
      <c r="C47" s="28" t="str">
        <f>IF('Basic Elections'!$C$100="","",'Basic Elections'!G100)</f>
        <v/>
      </c>
      <c r="D47" s="28" t="str">
        <f ca="1">IF('Basic Elections'!$C$100="","",IF(B47&gt;0,B47,IF(A47&gt;0,DATEDIF(A47,TODAY(),"Y"),0)))</f>
        <v/>
      </c>
      <c r="E47" s="28" t="str">
        <f>IF('Basic Elections'!$C$100="","",IF(OR(A47&lt;&gt;0,B47&lt;&gt;0),1,0))</f>
        <v/>
      </c>
      <c r="F47" s="28" t="str">
        <f>IF('Basic Elections'!$C$100="","",IF(E47=1,F46+1,0))</f>
        <v/>
      </c>
      <c r="G47" s="28" t="str">
        <f>IF('Basic Elections'!$C$100="","",'Basic Elections'!$C$18)</f>
        <v/>
      </c>
      <c r="H47" s="152" t="str">
        <f>IF('Basic Elections'!$C$100="","",IF(ROUNDUP(C47,-3)&gt;100000,100000,ROUNDUP(C47,-3)))</f>
        <v/>
      </c>
      <c r="I47" s="28" t="str">
        <f>IF('Basic Elections'!$C$100="","",'Basic Elections'!$C$29)</f>
        <v/>
      </c>
      <c r="J47" s="28" t="str">
        <f>IF('Basic Elections'!$C$100="","",'Basic Elections'!$C$34)</f>
        <v/>
      </c>
      <c r="K47" s="153" t="str">
        <f>IF('Basic Elections'!$C$100="","",IF(OR(J47="A",J47="B",J47="C",J47="D"),(IF((C47/52)*0.6667&gt;1000,1000,(C47/52)*0.6667)),0))</f>
        <v/>
      </c>
      <c r="L47" s="153" t="str">
        <f>IF('Basic Elections'!$C$100="","",(IF(AND(J47&lt;&gt;"None",E47&lt;&gt;0),VLOOKUP(J47,STD_Rates_lookup,2,FALSE),0))*(K47/10))</f>
        <v/>
      </c>
      <c r="M47" s="153" t="str">
        <f>IF('Basic Elections'!$C$100="","",IF(OR(J47="E",J47="F",J47="G",J47="H"),IF((C47/52)*0.6&gt;1000,1000,(C47/52)*0.6),0))</f>
        <v/>
      </c>
      <c r="N47" s="153" t="str">
        <f>IF('Basic Elections'!$C$100="","",(IF(AND(J47&lt;&gt;"None",E47&lt;&gt;0),VLOOKUP(J47,STD_Rates_lookup,2,FALSE),0))*(M47/10))</f>
        <v/>
      </c>
      <c r="O47" s="28" t="str">
        <f>IF('Basic Elections'!$C$100="","",'Basic Elections'!$C$45)</f>
        <v/>
      </c>
      <c r="P47" s="153" t="str">
        <f>IF('Basic Elections'!$C$100="","",IF(C47/12&gt;10000,10000,C47/12))</f>
        <v/>
      </c>
      <c r="Q47" s="153" t="str">
        <f>IF('Basic Elections'!$C$100="","",(IF(AND(O47&lt;&gt;"None",E47&lt;&gt;0),VLOOKUP(O47,LTD_Rates_lookup,2,FALSE),0))*(P47/100))</f>
        <v/>
      </c>
      <c r="R47" s="28" t="str">
        <f>IF('Basic Elections'!$C$100="","",IF(D47=0,0,VLOOKUP(D47,life_age_reduction,4,FALSE)))</f>
        <v/>
      </c>
      <c r="S47" s="28" t="str">
        <f>IF('Basic Elections'!$C$100="","",IF(G47="A",H47,0))</f>
        <v/>
      </c>
      <c r="T47" s="28" t="str">
        <f>IF('Basic Elections'!$C$100="","",IF(OR(G47="B",G47="C",G47="D",G47="E",G47="F"),VLOOKUP(G47,summary_benefit_lookup,2,FALSE),0))</f>
        <v/>
      </c>
      <c r="U47" s="28" t="str">
        <f>IF('Basic Elections'!$C$100="","",T47+S47)</f>
        <v/>
      </c>
      <c r="V47" s="28" t="str">
        <f t="shared" si="0"/>
        <v/>
      </c>
      <c r="W47" s="154" t="str">
        <f>IF('Basic Elections'!$C$100="","",IF(E47&gt;0,(V47*'summary lookup and rates'!$C$5)/1000,0))</f>
        <v/>
      </c>
      <c r="X47" s="154" t="str">
        <f>IF('Basic Elections'!$C$100="","",(V47*'summary lookup and rates'!$C$6)/1000)</f>
        <v/>
      </c>
      <c r="Y47" s="28" t="str">
        <f>IF('Basic Elections'!$C$100="","",IF(AND(E47&gt;0,'Basic Elections'!$C$29="Yes"),'summary lookup and rates'!$C$7,0))</f>
        <v/>
      </c>
      <c r="Z47" s="28" t="str">
        <f>IF('Basic Elections'!$C$100="","",IF(E47=0,"None",'Voluntary Elections'!$C$14))</f>
        <v/>
      </c>
      <c r="AA47" s="153" t="str">
        <f>IF('Basic Elections'!$C$100="","",IF((C47/52)*0.6&gt;1000,1000,(C47/52)*0.6))</f>
        <v/>
      </c>
      <c r="AB47" s="154" t="str">
        <f>IF('Basic Elections'!$C$100="","",IF(OR(E47=0,Z47="None"),0,INDEX('census age lookup Vol STD'!$B$4:$E$103,MATCH(D47,'census age lookup Vol STD'!$A$4:$A$103,0),MATCH(Z47,'census age lookup Vol STD'!$B$3:$E$3,0))*(AA47/10)))</f>
        <v/>
      </c>
      <c r="AC47" s="28" t="str">
        <f>IF('Basic Elections'!$C$100="","",IF(E47=0,"None",'Voluntary Elections'!$C$20))</f>
        <v/>
      </c>
      <c r="AD47" s="153" t="str">
        <f>IF('Basic Elections'!$C$100="","",IF(C47/12&gt;10000,10000,C47/12))</f>
        <v/>
      </c>
      <c r="AE47" s="154" t="str">
        <f>IF('Basic Elections'!$C$100="","",IF(OR(E47=0,AC47="None"),0,INDEX('census age lookup Vol LTD'!$B$4:$E$103,MATCH(D47,'census age lookup Vol LTD'!$A$4:$A$103,0),MATCH(AC47,'census age lookup Vol LTD'!$B$3:$E$3,0))*(AD47/100)))</f>
        <v/>
      </c>
    </row>
    <row r="48" spans="1:31" x14ac:dyDescent="0.3">
      <c r="A48" s="146" t="str">
        <f>IF('Basic Elections'!$C$101="","",'Basic Elections'!E101)</f>
        <v/>
      </c>
      <c r="B48" s="28" t="str">
        <f>IF('Basic Elections'!$C$101="","",'Basic Elections'!F101)</f>
        <v/>
      </c>
      <c r="C48" s="28" t="str">
        <f>IF('Basic Elections'!$C$101="","",'Basic Elections'!G101)</f>
        <v/>
      </c>
      <c r="D48" s="28" t="str">
        <f ca="1">IF('Basic Elections'!$C$101="","",IF(B48&gt;0,B48,IF(A48&gt;0,DATEDIF(A48,TODAY(),"Y"),0)))</f>
        <v/>
      </c>
      <c r="E48" s="28" t="str">
        <f>IF('Basic Elections'!$C$101="","",IF(OR(A48&lt;&gt;0,B48&lt;&gt;0),1,0))</f>
        <v/>
      </c>
      <c r="F48" s="28" t="str">
        <f>IF('Basic Elections'!$C$101="","",IF(E48=1,F47+1,0))</f>
        <v/>
      </c>
      <c r="G48" s="28" t="str">
        <f>IF('Basic Elections'!$C$101="","",'Basic Elections'!$C$18)</f>
        <v/>
      </c>
      <c r="H48" s="152" t="str">
        <f>IF('Basic Elections'!$C$101="","",IF(ROUNDUP(C48,-3)&gt;100000,100000,ROUNDUP(C48,-3)))</f>
        <v/>
      </c>
      <c r="I48" s="28" t="str">
        <f>IF('Basic Elections'!$C$101="","",'Basic Elections'!$C$29)</f>
        <v/>
      </c>
      <c r="J48" s="28" t="str">
        <f>IF('Basic Elections'!$C$101="","",'Basic Elections'!$C$34)</f>
        <v/>
      </c>
      <c r="K48" s="153" t="str">
        <f>IF('Basic Elections'!$C$101="","",IF(OR(J48="A",J48="B",J48="C",J48="D"),(IF((C48/52)*0.6667&gt;1000,1000,(C48/52)*0.6667)),0))</f>
        <v/>
      </c>
      <c r="L48" s="153" t="str">
        <f>IF('Basic Elections'!$C$101="","",(IF(AND(J48&lt;&gt;"None",E48&lt;&gt;0),VLOOKUP(J48,STD_Rates_lookup,2,FALSE),0))*(K48/10))</f>
        <v/>
      </c>
      <c r="M48" s="153" t="str">
        <f>IF('Basic Elections'!$C$101="","",IF(OR(J48="E",J48="F",J48="G",J48="H"),IF((C48/52)*0.6&gt;1000,1000,(C48/52)*0.6),0))</f>
        <v/>
      </c>
      <c r="N48" s="153" t="str">
        <f>IF('Basic Elections'!$C$101="","",(IF(AND(J48&lt;&gt;"None",E48&lt;&gt;0),VLOOKUP(J48,STD_Rates_lookup,2,FALSE),0))*(M48/10))</f>
        <v/>
      </c>
      <c r="O48" s="28" t="str">
        <f>IF('Basic Elections'!$C$101="","",'Basic Elections'!$C$45)</f>
        <v/>
      </c>
      <c r="P48" s="153" t="str">
        <f>IF('Basic Elections'!$C$101="","",IF(C48/12&gt;10000,10000,C48/12))</f>
        <v/>
      </c>
      <c r="Q48" s="153" t="str">
        <f>IF('Basic Elections'!$C$101="","",(IF(AND(O48&lt;&gt;"None",E48&lt;&gt;0),VLOOKUP(O48,LTD_Rates_lookup,2,FALSE),0))*(P48/100))</f>
        <v/>
      </c>
      <c r="R48" s="28" t="str">
        <f>IF('Basic Elections'!$C$101="","",IF(D48=0,0,VLOOKUP(D48,life_age_reduction,4,FALSE)))</f>
        <v/>
      </c>
      <c r="S48" s="28" t="str">
        <f>IF('Basic Elections'!$C$101="","",IF(G48="A",H48,0))</f>
        <v/>
      </c>
      <c r="T48" s="28" t="str">
        <f>IF('Basic Elections'!$C$101="","",IF(OR(G48="B",G48="C",G48="D",G48="E",G48="F"),VLOOKUP(G48,summary_benefit_lookup,2,FALSE),0))</f>
        <v/>
      </c>
      <c r="U48" s="28" t="str">
        <f>IF('Basic Elections'!$C$101="","",T48+S48)</f>
        <v/>
      </c>
      <c r="V48" s="28" t="str">
        <f t="shared" si="0"/>
        <v/>
      </c>
      <c r="W48" s="154" t="str">
        <f>IF('Basic Elections'!$C$101="","",IF(E48&gt;0,(V48*'summary lookup and rates'!$C$5)/1000,0))</f>
        <v/>
      </c>
      <c r="X48" s="154" t="str">
        <f>IF('Basic Elections'!$C$101="","",(V48*'summary lookup and rates'!$C$6)/1000)</f>
        <v/>
      </c>
      <c r="Y48" s="28" t="str">
        <f>IF('Basic Elections'!$C$101="","",IF(AND(E48&gt;0,'Basic Elections'!$C$29="Yes"),'summary lookup and rates'!$C$7,0))</f>
        <v/>
      </c>
      <c r="Z48" s="28" t="str">
        <f>IF('Basic Elections'!$C$101="","",IF(E48=0,"None",'Voluntary Elections'!$C$14))</f>
        <v/>
      </c>
      <c r="AA48" s="153" t="str">
        <f>IF('Basic Elections'!$C$101="","",IF((C48/52)*0.6&gt;1000,1000,(C48/52)*0.6))</f>
        <v/>
      </c>
      <c r="AB48" s="154" t="str">
        <f>IF('Basic Elections'!$C$101="","",IF(OR(E48=0,Z48="None"),0,INDEX('census age lookup Vol STD'!$B$4:$E$103,MATCH(D48,'census age lookup Vol STD'!$A$4:$A$103,0),MATCH(Z48,'census age lookup Vol STD'!$B$3:$E$3,0))*(AA48/10)))</f>
        <v/>
      </c>
      <c r="AC48" s="28" t="str">
        <f>IF('Basic Elections'!$C$101="","",IF(E48=0,"None",'Voluntary Elections'!$C$20))</f>
        <v/>
      </c>
      <c r="AD48" s="153" t="str">
        <f>IF('Basic Elections'!$C$101="","",IF(C48/12&gt;10000,10000,C48/12))</f>
        <v/>
      </c>
      <c r="AE48" s="154" t="str">
        <f>IF('Basic Elections'!$C$101="","",IF(OR(E48=0,AC48="None"),0,INDEX('census age lookup Vol LTD'!$B$4:$E$103,MATCH(D48,'census age lookup Vol LTD'!$A$4:$A$103,0),MATCH(AC48,'census age lookup Vol LTD'!$B$3:$E$3,0))*(AD48/100)))</f>
        <v/>
      </c>
    </row>
    <row r="49" spans="1:31" x14ac:dyDescent="0.3">
      <c r="A49" s="146" t="str">
        <f>IF('Basic Elections'!$C$102="","",'Basic Elections'!E102)</f>
        <v/>
      </c>
      <c r="B49" s="28" t="str">
        <f>IF('Basic Elections'!$C$102="","",'Basic Elections'!F102)</f>
        <v/>
      </c>
      <c r="C49" s="28" t="str">
        <f>IF('Basic Elections'!$C$102="","",'Basic Elections'!G102)</f>
        <v/>
      </c>
      <c r="D49" s="28" t="str">
        <f ca="1">IF('Basic Elections'!$C$102="","",IF(B49&gt;0,B49,IF(A49&gt;0,DATEDIF(A49,TODAY(),"Y"),0)))</f>
        <v/>
      </c>
      <c r="E49" s="28" t="str">
        <f>IF('Basic Elections'!$C$102="","",IF(OR(A49&lt;&gt;0,B49&lt;&gt;0),1,0))</f>
        <v/>
      </c>
      <c r="F49" s="28" t="str">
        <f>IF('Basic Elections'!$C$102="","",IF(E49=1,F48+1,0))</f>
        <v/>
      </c>
      <c r="G49" s="28" t="str">
        <f>IF('Basic Elections'!$C$102="","",'Basic Elections'!$C$18)</f>
        <v/>
      </c>
      <c r="H49" s="152" t="str">
        <f>IF('Basic Elections'!$C$102="","",IF(ROUNDUP(C49,-3)&gt;100000,100000,ROUNDUP(C49,-3)))</f>
        <v/>
      </c>
      <c r="I49" s="28" t="str">
        <f>IF('Basic Elections'!$C$102="","",'Basic Elections'!$C$29)</f>
        <v/>
      </c>
      <c r="J49" s="28" t="str">
        <f>IF('Basic Elections'!$C$102="","",'Basic Elections'!$C$34)</f>
        <v/>
      </c>
      <c r="K49" s="153" t="str">
        <f>IF('Basic Elections'!$C$102="","",IF(OR(J49="A",J49="B",J49="C",J49="D"),(IF((C49/52)*0.6667&gt;1000,1000,(C49/52)*0.6667)),0))</f>
        <v/>
      </c>
      <c r="L49" s="153" t="str">
        <f>IF('Basic Elections'!$C$102="","",(IF(AND(J49&lt;&gt;"None",E49&lt;&gt;0),VLOOKUP(J49,STD_Rates_lookup,2,FALSE),0))*(K49/10))</f>
        <v/>
      </c>
      <c r="M49" s="153" t="str">
        <f>IF('Basic Elections'!$C$102="","",IF(OR(J49="E",J49="F",J49="G",J49="H"),IF((C49/52)*0.6&gt;1000,1000,(C49/52)*0.6),0))</f>
        <v/>
      </c>
      <c r="N49" s="153" t="str">
        <f>IF('Basic Elections'!$C$102="","",(IF(AND(J49&lt;&gt;"None",E49&lt;&gt;0),VLOOKUP(J49,STD_Rates_lookup,2,FALSE),0))*(M49/10))</f>
        <v/>
      </c>
      <c r="O49" s="28" t="str">
        <f>IF('Basic Elections'!$C$102="","",'Basic Elections'!$C$45)</f>
        <v/>
      </c>
      <c r="P49" s="153" t="str">
        <f>IF('Basic Elections'!$C$102="","",IF(C49/12&gt;10000,10000,C49/12))</f>
        <v/>
      </c>
      <c r="Q49" s="153" t="str">
        <f>IF('Basic Elections'!$C$102="","",(IF(AND(O49&lt;&gt;"None",E49&lt;&gt;0),VLOOKUP(O49,LTD_Rates_lookup,2,FALSE),0))*(P49/100))</f>
        <v/>
      </c>
      <c r="R49" s="28" t="str">
        <f>IF('Basic Elections'!$C$102="","",IF(D49=0,0,VLOOKUP(D49,life_age_reduction,4,FALSE)))</f>
        <v/>
      </c>
      <c r="S49" s="28" t="str">
        <f>IF('Basic Elections'!$C$102="","",IF(G49="A",H49,0))</f>
        <v/>
      </c>
      <c r="T49" s="28" t="str">
        <f>IF('Basic Elections'!$C$102="","",IF(OR(G49="B",G49="C",G49="D",G49="E",G49="F"),VLOOKUP(G49,summary_benefit_lookup,2,FALSE),0))</f>
        <v/>
      </c>
      <c r="U49" s="28" t="str">
        <f>IF('Basic Elections'!$C$102="","",T49+S49)</f>
        <v/>
      </c>
      <c r="V49" s="28" t="str">
        <f t="shared" si="0"/>
        <v/>
      </c>
      <c r="W49" s="154" t="str">
        <f>IF('Basic Elections'!$C$102="","",IF(E49&gt;0,(V49*'summary lookup and rates'!$C$5)/1000,0))</f>
        <v/>
      </c>
      <c r="X49" s="154" t="str">
        <f>IF('Basic Elections'!$C$102="","",(V49*'summary lookup and rates'!$C$6)/1000)</f>
        <v/>
      </c>
      <c r="Y49" s="28" t="str">
        <f>IF('Basic Elections'!$C$102="","",IF(AND(E49&gt;0,'Basic Elections'!$C$29="Yes"),'summary lookup and rates'!$C$7,0))</f>
        <v/>
      </c>
      <c r="Z49" s="28" t="str">
        <f>IF('Basic Elections'!$C$102="","",IF(E49=0,"None",'Voluntary Elections'!$C$14))</f>
        <v/>
      </c>
      <c r="AA49" s="153" t="str">
        <f>IF('Basic Elections'!$C$102="","",IF((C49/52)*0.6&gt;1000,1000,(C49/52)*0.6))</f>
        <v/>
      </c>
      <c r="AB49" s="154" t="str">
        <f>IF('Basic Elections'!$C$102="","",IF(OR(E49=0,Z49="None"),0,INDEX('census age lookup Vol STD'!$B$4:$E$103,MATCH(D49,'census age lookup Vol STD'!$A$4:$A$103,0),MATCH(Z49,'census age lookup Vol STD'!$B$3:$E$3,0))*(AA49/10)))</f>
        <v/>
      </c>
      <c r="AC49" s="28" t="str">
        <f>IF('Basic Elections'!$C$102="","",IF(E49=0,"None",'Voluntary Elections'!$C$20))</f>
        <v/>
      </c>
      <c r="AD49" s="153" t="str">
        <f>IF('Basic Elections'!$C$102="","",IF(C49/12&gt;10000,10000,C49/12))</f>
        <v/>
      </c>
      <c r="AE49" s="154" t="str">
        <f>IF('Basic Elections'!$C$102="","",IF(OR(E49=0,AC49="None"),0,INDEX('census age lookup Vol LTD'!$B$4:$E$103,MATCH(D49,'census age lookup Vol LTD'!$A$4:$A$103,0),MATCH(AC49,'census age lookup Vol LTD'!$B$3:$E$3,0))*(AD49/100)))</f>
        <v/>
      </c>
    </row>
    <row r="50" spans="1:31" x14ac:dyDescent="0.3">
      <c r="A50" s="146" t="str">
        <f>IF('Basic Elections'!$C$103="","",'Basic Elections'!E103)</f>
        <v/>
      </c>
      <c r="B50" s="28" t="str">
        <f>IF('Basic Elections'!$C$103="","",'Basic Elections'!F103)</f>
        <v/>
      </c>
      <c r="C50" s="28" t="str">
        <f>IF('Basic Elections'!$C$103="","",'Basic Elections'!G103)</f>
        <v/>
      </c>
      <c r="D50" s="28" t="str">
        <f ca="1">IF('Basic Elections'!$C$103="","",IF(B50&gt;0,B50,IF(A50&gt;0,DATEDIF(A50,TODAY(),"Y"),0)))</f>
        <v/>
      </c>
      <c r="E50" s="28" t="str">
        <f>IF('Basic Elections'!$C$103="","",IF(OR(A50&lt;&gt;0,B50&lt;&gt;0),1,0))</f>
        <v/>
      </c>
      <c r="F50" s="28" t="str">
        <f>IF('Basic Elections'!$C$103="","",IF(E50=1,F49+1,0))</f>
        <v/>
      </c>
      <c r="G50" s="28" t="str">
        <f>IF('Basic Elections'!$C$103="","",'Basic Elections'!$C$18)</f>
        <v/>
      </c>
      <c r="H50" s="152" t="str">
        <f>IF('Basic Elections'!$C$103="","",IF(ROUNDUP(C50,-3)&gt;100000,100000,ROUNDUP(C50,-3)))</f>
        <v/>
      </c>
      <c r="I50" s="28" t="str">
        <f>IF('Basic Elections'!$C$103="","",'Basic Elections'!$C$29)</f>
        <v/>
      </c>
      <c r="J50" s="28" t="str">
        <f>IF('Basic Elections'!$C$103="","",'Basic Elections'!$C$34)</f>
        <v/>
      </c>
      <c r="K50" s="153" t="str">
        <f>IF('Basic Elections'!$C$103="","",IF(OR(J50="A",J50="B",J50="C",J50="D"),(IF((C50/52)*0.6667&gt;1000,1000,(C50/52)*0.6667)),0))</f>
        <v/>
      </c>
      <c r="L50" s="153" t="str">
        <f>IF('Basic Elections'!$C$103="","",(IF(AND(J50&lt;&gt;"None",E50&lt;&gt;0),VLOOKUP(J50,STD_Rates_lookup,2,FALSE),0))*(K50/10))</f>
        <v/>
      </c>
      <c r="M50" s="153" t="str">
        <f>IF('Basic Elections'!$C$103="","",IF(OR(J50="E",J50="F",J50="G",J50="H"),IF((C50/52)*0.6&gt;1000,1000,(C50/52)*0.6),0))</f>
        <v/>
      </c>
      <c r="N50" s="153" t="str">
        <f>IF('Basic Elections'!$C$103="","",(IF(AND(J50&lt;&gt;"None",E50&lt;&gt;0),VLOOKUP(J50,STD_Rates_lookup,2,FALSE),0))*(M50/10))</f>
        <v/>
      </c>
      <c r="O50" s="28" t="str">
        <f>IF('Basic Elections'!$C$103="","",'Basic Elections'!$C$45)</f>
        <v/>
      </c>
      <c r="P50" s="153" t="str">
        <f>IF('Basic Elections'!$C$103="","",IF(C50/12&gt;10000,10000,C50/12))</f>
        <v/>
      </c>
      <c r="Q50" s="153" t="str">
        <f>IF('Basic Elections'!$C$103="","",(IF(AND(O50&lt;&gt;"None",E50&lt;&gt;0),VLOOKUP(O50,LTD_Rates_lookup,2,FALSE),0))*(P50/100))</f>
        <v/>
      </c>
      <c r="R50" s="28" t="str">
        <f>IF('Basic Elections'!$C$103="","",IF(D50=0,0,VLOOKUP(D50,life_age_reduction,4,FALSE)))</f>
        <v/>
      </c>
      <c r="S50" s="28" t="str">
        <f>IF('Basic Elections'!$C$103="","",IF(G50="A",H50,0))</f>
        <v/>
      </c>
      <c r="T50" s="28" t="str">
        <f>IF('Basic Elections'!$C$103="","",IF(OR(G50="B",G50="C",G50="D",G50="E",G50="F"),VLOOKUP(G50,summary_benefit_lookup,2,FALSE),0))</f>
        <v/>
      </c>
      <c r="U50" s="28" t="str">
        <f>IF('Basic Elections'!$C$103="","",T50+S50)</f>
        <v/>
      </c>
      <c r="V50" s="28" t="str">
        <f t="shared" si="0"/>
        <v/>
      </c>
      <c r="W50" s="154" t="str">
        <f>IF('Basic Elections'!$C$103="","",IF(E50&gt;0,(V50*'summary lookup and rates'!$C$5)/1000,0))</f>
        <v/>
      </c>
      <c r="X50" s="154" t="str">
        <f>IF('Basic Elections'!$C$103="","",(V50*'summary lookup and rates'!$C$6)/1000)</f>
        <v/>
      </c>
      <c r="Y50" s="28" t="str">
        <f>IF('Basic Elections'!$C$103="","",IF(AND(E50&gt;0,'Basic Elections'!$C$29="Yes"),'summary lookup and rates'!$C$7,0))</f>
        <v/>
      </c>
      <c r="Z50" s="28" t="str">
        <f>IF('Basic Elections'!$C$103="","",IF(E50=0,"None",'Voluntary Elections'!$C$14))</f>
        <v/>
      </c>
      <c r="AA50" s="153" t="str">
        <f>IF('Basic Elections'!$C$103="","",IF((C50/52)*0.6&gt;1000,1000,(C50/52)*0.6))</f>
        <v/>
      </c>
      <c r="AB50" s="154" t="str">
        <f>IF('Basic Elections'!$C$103="","",IF(OR(E50=0,Z50="None"),0,INDEX('census age lookup Vol STD'!$B$4:$E$103,MATCH(D50,'census age lookup Vol STD'!$A$4:$A$103,0),MATCH(Z50,'census age lookup Vol STD'!$B$3:$E$3,0))*(AA50/10)))</f>
        <v/>
      </c>
      <c r="AC50" s="28" t="str">
        <f>IF('Basic Elections'!$C$103="","",IF(E50=0,"None",'Voluntary Elections'!$C$20))</f>
        <v/>
      </c>
      <c r="AD50" s="153" t="str">
        <f>IF('Basic Elections'!$C$103="","",IF(C50/12&gt;10000,10000,C50/12))</f>
        <v/>
      </c>
      <c r="AE50" s="154" t="str">
        <f>IF('Basic Elections'!$C$103="","",IF(OR(E50=0,AC50="None"),0,INDEX('census age lookup Vol LTD'!$B$4:$E$103,MATCH(D50,'census age lookup Vol LTD'!$A$4:$A$103,0),MATCH(AC50,'census age lookup Vol LTD'!$B$3:$E$3,0))*(AD50/100)))</f>
        <v/>
      </c>
    </row>
    <row r="51" spans="1:31" x14ac:dyDescent="0.3">
      <c r="A51" s="146" t="str">
        <f>IF('Basic Elections'!$C$104="","",'Basic Elections'!E104)</f>
        <v/>
      </c>
      <c r="B51" s="28" t="str">
        <f>IF('Basic Elections'!$C$104="","",'Basic Elections'!F104)</f>
        <v/>
      </c>
      <c r="C51" s="28" t="str">
        <f>IF('Basic Elections'!$C$104="","",'Basic Elections'!G104)</f>
        <v/>
      </c>
      <c r="D51" s="28" t="str">
        <f ca="1">IF('Basic Elections'!$C$104="","",IF(B51&gt;0,B51,IF(A51&gt;0,DATEDIF(A51,TODAY(),"Y"),0)))</f>
        <v/>
      </c>
      <c r="E51" s="28" t="str">
        <f>IF('Basic Elections'!$C$104="","",IF(OR(A51&lt;&gt;0,B51&lt;&gt;0),1,0))</f>
        <v/>
      </c>
      <c r="F51" s="28" t="str">
        <f>IF('Basic Elections'!$C$104="","",IF(E51=1,F50+1,0))</f>
        <v/>
      </c>
      <c r="G51" s="28" t="str">
        <f>IF('Basic Elections'!$C$104="","",'Basic Elections'!$C$18)</f>
        <v/>
      </c>
      <c r="H51" s="152" t="str">
        <f>IF('Basic Elections'!$C$104="","",IF(ROUNDUP(C51,-3)&gt;100000,100000,ROUNDUP(C51,-3)))</f>
        <v/>
      </c>
      <c r="I51" s="28" t="str">
        <f>IF('Basic Elections'!$C$104="","",'Basic Elections'!$C$29)</f>
        <v/>
      </c>
      <c r="J51" s="28" t="str">
        <f>IF('Basic Elections'!$C$104="","",'Basic Elections'!$C$34)</f>
        <v/>
      </c>
      <c r="K51" s="153" t="str">
        <f>IF('Basic Elections'!$C$104="","",IF(OR(J51="A",J51="B",J51="C",J51="D"),(IF((C51/52)*0.6667&gt;1000,1000,(C51/52)*0.6667)),0))</f>
        <v/>
      </c>
      <c r="L51" s="153" t="str">
        <f>IF('Basic Elections'!$C$104="","",(IF(AND(J51&lt;&gt;"None",E51&lt;&gt;0),VLOOKUP(J51,STD_Rates_lookup,2,FALSE),0))*(K51/10))</f>
        <v/>
      </c>
      <c r="M51" s="153" t="str">
        <f>IF('Basic Elections'!$C$104="","",IF(OR(J51="E",J51="F",J51="G",J51="H"),IF((C51/52)*0.6&gt;1000,1000,(C51/52)*0.6),0))</f>
        <v/>
      </c>
      <c r="N51" s="153" t="str">
        <f>IF('Basic Elections'!$C$104="","",(IF(AND(J51&lt;&gt;"None",E51&lt;&gt;0),VLOOKUP(J51,STD_Rates_lookup,2,FALSE),0))*(M51/10))</f>
        <v/>
      </c>
      <c r="O51" s="28" t="str">
        <f>IF('Basic Elections'!$C$104="","",'Basic Elections'!$C$45)</f>
        <v/>
      </c>
      <c r="P51" s="153" t="str">
        <f>IF('Basic Elections'!$C$104="","",IF(C51/12&gt;10000,10000,C51/12))</f>
        <v/>
      </c>
      <c r="Q51" s="153" t="str">
        <f>IF('Basic Elections'!$C$104="","",(IF(AND(O51&lt;&gt;"None",E51&lt;&gt;0),VLOOKUP(O51,LTD_Rates_lookup,2,FALSE),0))*(P51/100))</f>
        <v/>
      </c>
      <c r="R51" s="28" t="str">
        <f>IF('Basic Elections'!$C$104="","",IF(D51=0,0,VLOOKUP(D51,life_age_reduction,4,FALSE)))</f>
        <v/>
      </c>
      <c r="S51" s="28" t="str">
        <f>IF('Basic Elections'!$C$104="","",IF(G51="A",H51,0))</f>
        <v/>
      </c>
      <c r="T51" s="28" t="str">
        <f>IF('Basic Elections'!$C$104="","",IF(OR(G51="B",G51="C",G51="D",G51="E",G51="F"),VLOOKUP(G51,summary_benefit_lookup,2,FALSE),0))</f>
        <v/>
      </c>
      <c r="U51" s="28" t="str">
        <f>IF('Basic Elections'!$C$104="","",T51+S51)</f>
        <v/>
      </c>
      <c r="V51" s="28" t="str">
        <f t="shared" si="0"/>
        <v/>
      </c>
      <c r="W51" s="154" t="str">
        <f>IF('Basic Elections'!$C$104="","",IF(E51&gt;0,(V51*'summary lookup and rates'!$C$5)/1000,0))</f>
        <v/>
      </c>
      <c r="X51" s="154" t="str">
        <f>IF('Basic Elections'!$C$104="","",(V51*'summary lookup and rates'!$C$6)/1000)</f>
        <v/>
      </c>
      <c r="Y51" s="28" t="str">
        <f>IF('Basic Elections'!$C$104="","",IF(AND(E51&gt;0,'Basic Elections'!$C$29="Yes"),'summary lookup and rates'!$C$7,0))</f>
        <v/>
      </c>
      <c r="Z51" s="28" t="str">
        <f>IF('Basic Elections'!$C$104="","",IF(E51=0,"None",'Voluntary Elections'!$C$14))</f>
        <v/>
      </c>
      <c r="AA51" s="153" t="str">
        <f>IF('Basic Elections'!$C$104="","",IF((C51/52)*0.6&gt;1000,1000,(C51/52)*0.6))</f>
        <v/>
      </c>
      <c r="AB51" s="154" t="str">
        <f>IF('Basic Elections'!$C$104="","",IF(OR(E51=0,Z51="None"),0,INDEX('census age lookup Vol STD'!$B$4:$E$103,MATCH(D51,'census age lookup Vol STD'!$A$4:$A$103,0),MATCH(Z51,'census age lookup Vol STD'!$B$3:$E$3,0))*(AA51/10)))</f>
        <v/>
      </c>
      <c r="AC51" s="28" t="str">
        <f>IF('Basic Elections'!$C$104="","",IF(E51=0,"None",'Voluntary Elections'!$C$20))</f>
        <v/>
      </c>
      <c r="AD51" s="153" t="str">
        <f>IF('Basic Elections'!$C$104="","",IF(C51/12&gt;10000,10000,C51/12))</f>
        <v/>
      </c>
      <c r="AE51" s="154" t="str">
        <f>IF('Basic Elections'!$C$104="","",IF(OR(E51=0,AC51="None"),0,INDEX('census age lookup Vol LTD'!$B$4:$E$103,MATCH(D51,'census age lookup Vol LTD'!$A$4:$A$103,0),MATCH(AC51,'census age lookup Vol LTD'!$B$3:$E$3,0))*(AD51/100)))</f>
        <v/>
      </c>
    </row>
    <row r="52" spans="1:31" x14ac:dyDescent="0.3">
      <c r="A52" s="146" t="str">
        <f>IF('Basic Elections'!$C$105="","",'Basic Elections'!E105)</f>
        <v/>
      </c>
      <c r="B52" s="28" t="str">
        <f>IF('Basic Elections'!$C$105="","",'Basic Elections'!F105)</f>
        <v/>
      </c>
      <c r="C52" s="28" t="str">
        <f>IF('Basic Elections'!$C$105="","",'Basic Elections'!G105)</f>
        <v/>
      </c>
      <c r="D52" s="28" t="str">
        <f ca="1">IF('Basic Elections'!$C$105="","",IF(B52&gt;0,B52,IF(A52&gt;0,DATEDIF(A52,TODAY(),"Y"),0)))</f>
        <v/>
      </c>
      <c r="E52" s="28" t="str">
        <f>IF('Basic Elections'!$C$105="","",IF(OR(A52&lt;&gt;0,B52&lt;&gt;0),1,0))</f>
        <v/>
      </c>
      <c r="F52" s="28" t="str">
        <f>IF('Basic Elections'!$C$105="","",IF(E52=1,F51+1,0))</f>
        <v/>
      </c>
      <c r="G52" s="28" t="str">
        <f>IF('Basic Elections'!$C$105="","",'Basic Elections'!$C$18)</f>
        <v/>
      </c>
      <c r="H52" s="152" t="str">
        <f>IF('Basic Elections'!$C$105="","",IF(ROUNDUP(C52,-3)&gt;100000,100000,ROUNDUP(C52,-3)))</f>
        <v/>
      </c>
      <c r="I52" s="28" t="str">
        <f>IF('Basic Elections'!$C$105="","",'Basic Elections'!$C$29)</f>
        <v/>
      </c>
      <c r="J52" s="28" t="str">
        <f>IF('Basic Elections'!$C$105="","",'Basic Elections'!$C$34)</f>
        <v/>
      </c>
      <c r="K52" s="153" t="str">
        <f>IF('Basic Elections'!$C$105="","",IF(OR(J52="A",J52="B",J52="C",J52="D"),(IF((C52/52)*0.6667&gt;1000,1000,(C52/52)*0.6667)),0))</f>
        <v/>
      </c>
      <c r="L52" s="153" t="str">
        <f>IF('Basic Elections'!$C$105="","",(IF(AND(J52&lt;&gt;"None",E52&lt;&gt;0),VLOOKUP(J52,STD_Rates_lookup,2,FALSE),0))*(K52/10))</f>
        <v/>
      </c>
      <c r="M52" s="153" t="str">
        <f>IF('Basic Elections'!$C$105="","",IF(OR(J52="E",J52="F",J52="G",J52="H"),IF((C52/52)*0.6&gt;1000,1000,(C52/52)*0.6),0))</f>
        <v/>
      </c>
      <c r="N52" s="153" t="str">
        <f>IF('Basic Elections'!$C$105="","",(IF(AND(J52&lt;&gt;"None",E52&lt;&gt;0),VLOOKUP(J52,STD_Rates_lookup,2,FALSE),0))*(M52/10))</f>
        <v/>
      </c>
      <c r="O52" s="28" t="str">
        <f>IF('Basic Elections'!$C$105="","",'Basic Elections'!$C$45)</f>
        <v/>
      </c>
      <c r="P52" s="153" t="str">
        <f>IF('Basic Elections'!$C$105="","",IF(C52/12&gt;10000,10000,C52/12))</f>
        <v/>
      </c>
      <c r="Q52" s="153" t="str">
        <f>IF('Basic Elections'!$C$105="","",(IF(AND(O52&lt;&gt;"None",E52&lt;&gt;0),VLOOKUP(O52,LTD_Rates_lookup,2,FALSE),0))*(P52/100))</f>
        <v/>
      </c>
      <c r="R52" s="28" t="str">
        <f>IF('Basic Elections'!$C$105="","",IF(D52=0,0,VLOOKUP(D52,life_age_reduction,4,FALSE)))</f>
        <v/>
      </c>
      <c r="S52" s="28" t="str">
        <f>IF('Basic Elections'!$C$105="","",IF(G52="A",H52,0))</f>
        <v/>
      </c>
      <c r="T52" s="28" t="str">
        <f>IF('Basic Elections'!$C$105="","",IF(OR(G52="B",G52="C",G52="D",G52="E",G52="F"),VLOOKUP(G52,summary_benefit_lookup,2,FALSE),0))</f>
        <v/>
      </c>
      <c r="U52" s="28" t="str">
        <f>IF('Basic Elections'!$C$105="","",T52+S52)</f>
        <v/>
      </c>
      <c r="V52" s="28" t="str">
        <f t="shared" si="0"/>
        <v/>
      </c>
      <c r="W52" s="154" t="str">
        <f>IF('Basic Elections'!$C$105="","",IF(E52&gt;0,(V52*'summary lookup and rates'!$C$5)/1000,0))</f>
        <v/>
      </c>
      <c r="X52" s="154" t="str">
        <f>IF('Basic Elections'!$C$105="","",(V52*'summary lookup and rates'!$C$6)/1000)</f>
        <v/>
      </c>
      <c r="Y52" s="28" t="str">
        <f>IF('Basic Elections'!$C$105="","",IF(AND(E52&gt;0,'Basic Elections'!$C$29="Yes"),'summary lookup and rates'!$C$7,0))</f>
        <v/>
      </c>
      <c r="Z52" s="28" t="str">
        <f>IF('Basic Elections'!$C$105="","",IF(E52=0,"None",'Voluntary Elections'!$C$14))</f>
        <v/>
      </c>
      <c r="AA52" s="153" t="str">
        <f>IF('Basic Elections'!$C$105="","",IF((C52/52)*0.6&gt;1000,1000,(C52/52)*0.6))</f>
        <v/>
      </c>
      <c r="AB52" s="154" t="str">
        <f>IF('Basic Elections'!$C$105="","",IF(OR(E52=0,Z52="None"),0,INDEX('census age lookup Vol STD'!$B$4:$E$103,MATCH(D52,'census age lookup Vol STD'!$A$4:$A$103,0),MATCH(Z52,'census age lookup Vol STD'!$B$3:$E$3,0))*(AA52/10)))</f>
        <v/>
      </c>
      <c r="AC52" s="28" t="str">
        <f>IF('Basic Elections'!$C$105="","",IF(E52=0,"None",'Voluntary Elections'!$C$20))</f>
        <v/>
      </c>
      <c r="AD52" s="153" t="str">
        <f>IF('Basic Elections'!$C$105="","",IF(C52/12&gt;10000,10000,C52/12))</f>
        <v/>
      </c>
      <c r="AE52" s="154" t="str">
        <f>IF('Basic Elections'!$C$105="","",IF(OR(E52=0,AC52="None"),0,INDEX('census age lookup Vol LTD'!$B$4:$E$103,MATCH(D52,'census age lookup Vol LTD'!$A$4:$A$103,0),MATCH(AC52,'census age lookup Vol LTD'!$B$3:$E$3,0))*(AD52/100)))</f>
        <v/>
      </c>
    </row>
    <row r="53" spans="1:31" s="10" customFormat="1" x14ac:dyDescent="0.3">
      <c r="A53" s="155" t="str">
        <f>IF('Basic Elections'!$C$106="","",'Basic Elections'!E106)</f>
        <v/>
      </c>
      <c r="B53" s="156" t="str">
        <f>IF('Basic Elections'!$C$106="","",'Basic Elections'!F106)</f>
        <v/>
      </c>
      <c r="C53" s="156" t="str">
        <f>IF('Basic Elections'!$C$106="","",'Basic Elections'!G106)</f>
        <v/>
      </c>
      <c r="D53" s="156" t="str">
        <f ca="1">IF('Basic Elections'!$C$106="","",IF(B53&gt;0,B53,IF(A53&gt;0,DATEDIF(A53,TODAY(),"Y"),0)))</f>
        <v/>
      </c>
      <c r="E53" s="156" t="str">
        <f>IF('Basic Elections'!$C$106="","",IF(OR(A53&lt;&gt;0,B53&lt;&gt;0),1,0))</f>
        <v/>
      </c>
      <c r="F53" s="156" t="str">
        <f>IF('Basic Elections'!$C$106="","",IF(E53=1,F52+1,0))</f>
        <v/>
      </c>
      <c r="G53" s="156" t="str">
        <f>IF('Basic Elections'!$C$106="","",'Basic Elections'!$C$18)</f>
        <v/>
      </c>
      <c r="H53" s="157" t="str">
        <f>IF('Basic Elections'!$C$106="","",IF(ROUNDUP(C53,-3)&gt;100000,100000,ROUNDUP(C53,-3)))</f>
        <v/>
      </c>
      <c r="I53" s="156" t="str">
        <f>IF('Basic Elections'!$C$106="","",'Basic Elections'!$C$29)</f>
        <v/>
      </c>
      <c r="J53" s="156" t="str">
        <f>IF('Basic Elections'!$C$106="","",'Basic Elections'!$C$34)</f>
        <v/>
      </c>
      <c r="K53" s="153" t="str">
        <f>IF('Basic Elections'!$C$106="","",IF(OR(J53="A",J53="B",J53="C",J53="D"),(IF((C53/52)*0.6667&gt;1000,1000,(C53/52)*0.6667)),0))</f>
        <v/>
      </c>
      <c r="L53" s="153" t="str">
        <f>IF('Basic Elections'!$C$106="","",(IF(AND(J53&lt;&gt;"None",E53&lt;&gt;0),VLOOKUP(J53,STD_Rates_lookup,2,FALSE),0))*(K53/10))</f>
        <v/>
      </c>
      <c r="M53" s="153" t="str">
        <f>IF('Basic Elections'!$C$106="","",IF(OR(J53="E",J53="F",J53="G",J53="H"),IF((C53/52)*0.6&gt;1000,1000,(C53/52)*0.6),0))</f>
        <v/>
      </c>
      <c r="N53" s="153" t="str">
        <f>IF('Basic Elections'!$C$106="","",(IF(AND(J53&lt;&gt;"None",E53&lt;&gt;0),VLOOKUP(J53,STD_Rates_lookup,2,FALSE),0))*(M53/10))</f>
        <v/>
      </c>
      <c r="O53" s="156" t="str">
        <f>IF('Basic Elections'!$C$106="","",'Basic Elections'!$C$45)</f>
        <v/>
      </c>
      <c r="P53" s="158" t="str">
        <f>IF('Basic Elections'!$C$106="","",IF(C53/12&gt;10000,10000,C53/12))</f>
        <v/>
      </c>
      <c r="Q53" s="158" t="str">
        <f>IF('Basic Elections'!$C$106="","",(IF(AND(O53&lt;&gt;"None",E53&lt;&gt;0),VLOOKUP(O53,LTD_Rates_lookup,2,FALSE),0))*(P53/100))</f>
        <v/>
      </c>
      <c r="R53" s="156" t="str">
        <f>IF('Basic Elections'!$C$106="","",IF(D53=0,0,VLOOKUP(D53,life_age_reduction,4,FALSE)))</f>
        <v/>
      </c>
      <c r="S53" s="156" t="str">
        <f>IF('Basic Elections'!$C$106="","",IF(G53="A",H53,0))</f>
        <v/>
      </c>
      <c r="T53" s="28" t="str">
        <f>IF('Basic Elections'!$C$106="","",IF(OR(G53="B",G53="C",G53="D",G53="E",G53="F"),VLOOKUP(G53,summary_benefit_lookup,2,FALSE),0))</f>
        <v/>
      </c>
      <c r="U53" s="156" t="str">
        <f>IF('Basic Elections'!$C$106="","",T53+S53)</f>
        <v/>
      </c>
      <c r="V53" s="156" t="str">
        <f t="shared" si="0"/>
        <v/>
      </c>
      <c r="W53" s="159" t="str">
        <f>IF('Basic Elections'!$C$106="","",IF(E53&gt;0,(V53*'summary lookup and rates'!$C$5)/1000,0))</f>
        <v/>
      </c>
      <c r="X53" s="159" t="str">
        <f>IF('Basic Elections'!$C$106="","",(V53*'summary lookup and rates'!$C$6)/1000)</f>
        <v/>
      </c>
      <c r="Y53" s="156" t="str">
        <f>IF('Basic Elections'!$C$106="","",IF(AND(E53&gt;0,'Basic Elections'!$C$29="Yes"),'summary lookup and rates'!$C$7,0))</f>
        <v/>
      </c>
      <c r="Z53" s="28" t="str">
        <f>IF('Basic Elections'!$C$106="","",IF(E53=0,"None",'Voluntary Elections'!$C$14))</f>
        <v/>
      </c>
      <c r="AA53" s="153" t="str">
        <f>IF('Basic Elections'!$C$106="","",IF((C53/52)*0.6&gt;1000,1000,(C53/52)*0.6))</f>
        <v/>
      </c>
      <c r="AB53" s="154" t="str">
        <f>IF('Basic Elections'!$C$106="","",IF(OR(E53=0,Z53="None"),0,INDEX('census age lookup Vol STD'!$B$4:$E$103,MATCH(D53,'census age lookup Vol STD'!$A$4:$A$103,0),MATCH(Z53,'census age lookup Vol STD'!$B$3:$E$3,0))*(AA53/10)))</f>
        <v/>
      </c>
      <c r="AC53" s="28" t="str">
        <f>IF('Basic Elections'!$C$106="","",IF(E53=0,"None",'Voluntary Elections'!$C$20))</f>
        <v/>
      </c>
      <c r="AD53" s="153" t="str">
        <f>IF('Basic Elections'!$C$106="","",IF(C53/12&gt;10000,10000,C53/12))</f>
        <v/>
      </c>
      <c r="AE53" s="154" t="str">
        <f>IF('Basic Elections'!$C$106="","",IF(OR(E53=0,AC53="None"),0,INDEX('census age lookup Vol LTD'!$B$4:$E$103,MATCH(D53,'census age lookup Vol LTD'!$A$4:$A$103,0),MATCH(AC53,'census age lookup Vol LTD'!$B$3:$E$3,0))*(AD53/100)))</f>
        <v/>
      </c>
    </row>
    <row r="54" spans="1:31" x14ac:dyDescent="0.3">
      <c r="A54" s="146" t="str">
        <f>IF('Basic Elections'!$C$107="","",'Basic Elections'!E107)</f>
        <v/>
      </c>
      <c r="B54" s="28" t="str">
        <f>IF('Basic Elections'!$C$107="","",'Basic Elections'!F107)</f>
        <v/>
      </c>
      <c r="C54" s="28" t="str">
        <f>IF('Basic Elections'!$C$107="","",'Basic Elections'!G107)</f>
        <v/>
      </c>
      <c r="D54" s="28" t="str">
        <f ca="1">IF('Basic Elections'!$C$107="","",IF(B54&gt;0,B54,IF(A54&gt;0,DATEDIF(A54,TODAY(),"Y"),0)))</f>
        <v/>
      </c>
      <c r="E54" s="28" t="str">
        <f>IF('Basic Elections'!$C$107="","",IF(OR(A54&lt;&gt;0,B54&lt;&gt;0),1,0))</f>
        <v/>
      </c>
      <c r="F54" s="28" t="str">
        <f>IF('Basic Elections'!$C$107="","",IF(E54=1,F53+1,0))</f>
        <v/>
      </c>
      <c r="G54" s="28" t="str">
        <f>IF('Basic Elections'!$C$107="","",'Basic Elections'!$C$18)</f>
        <v/>
      </c>
      <c r="H54" s="152" t="str">
        <f>IF('Basic Elections'!$C$107="","",IF(ROUNDUP(C54,-3)&gt;100000,100000,ROUNDUP(C54,-3)))</f>
        <v/>
      </c>
      <c r="I54" s="28" t="str">
        <f>IF('Basic Elections'!$C$107="","",'Basic Elections'!$C$29)</f>
        <v/>
      </c>
      <c r="J54" s="28" t="str">
        <f>IF('Basic Elections'!$C$107="","",'Basic Elections'!$C$34)</f>
        <v/>
      </c>
      <c r="K54" s="153" t="str">
        <f>IF('Basic Elections'!$C$107="","",IF(OR(J54="A",J54="B",J54="C",J54="D"),(IF((C54/52)*0.6667&gt;1000,1000,(C54/52)*0.6667)),0))</f>
        <v/>
      </c>
      <c r="L54" s="153" t="str">
        <f>IF('Basic Elections'!$C$107="","",(IF(AND(J54&lt;&gt;"None",E54&lt;&gt;0),VLOOKUP(J54,STD_Rates_lookup,2,FALSE),0))*(K54/10))</f>
        <v/>
      </c>
      <c r="M54" s="153" t="str">
        <f>IF('Basic Elections'!$C$107="","",IF(OR(J54="E",J54="F",J54="G",J54="H"),IF((C54/52)*0.6&gt;1000,1000,(C54/52)*0.6),0))</f>
        <v/>
      </c>
      <c r="N54" s="153" t="str">
        <f>IF('Basic Elections'!$C$107="","",(IF(AND(J54&lt;&gt;"None",E54&lt;&gt;0),VLOOKUP(J54,STD_Rates_lookup,2,FALSE),0))*(M54/10))</f>
        <v/>
      </c>
      <c r="O54" s="28" t="str">
        <f>IF('Basic Elections'!$C$107="","",'Basic Elections'!$C$45)</f>
        <v/>
      </c>
      <c r="P54" s="153" t="str">
        <f>IF('Basic Elections'!$C$107="","",IF(C54/12&gt;10000,10000,C54/12))</f>
        <v/>
      </c>
      <c r="Q54" s="153" t="str">
        <f>IF('Basic Elections'!$C$107="","",(IF(AND(O54&lt;&gt;"None",E54&lt;&gt;0),VLOOKUP(O54,LTD_Rates_lookup,2,FALSE),0))*(P54/100))</f>
        <v/>
      </c>
      <c r="R54" s="28" t="str">
        <f>IF('Basic Elections'!$C$107="","",IF(D54=0,0,VLOOKUP(D54,life_age_reduction,4,FALSE)))</f>
        <v/>
      </c>
      <c r="S54" s="28" t="str">
        <f>IF('Basic Elections'!$C$107="","",IF(G54="A",H54,0))</f>
        <v/>
      </c>
      <c r="T54" s="28" t="str">
        <f>IF('Basic Elections'!$C$107="","",IF(OR(G54="B",G54="C",G54="D",G54="E",G54="F"),VLOOKUP(G54,summary_benefit_lookup,2,FALSE),0))</f>
        <v/>
      </c>
      <c r="U54" s="28" t="str">
        <f>IF('Basic Elections'!$C$107="","",T54+S54)</f>
        <v/>
      </c>
      <c r="V54" s="28" t="str">
        <f t="shared" si="0"/>
        <v/>
      </c>
      <c r="W54" s="154" t="str">
        <f>IF('Basic Elections'!$C$107="","",IF(E54&gt;0,(V54*'summary lookup and rates'!$C$5)/1000,0))</f>
        <v/>
      </c>
      <c r="X54" s="154" t="str">
        <f>IF('Basic Elections'!$C$107="","",(V54*'summary lookup and rates'!$C$6)/1000)</f>
        <v/>
      </c>
      <c r="Y54" s="28" t="str">
        <f>IF('Basic Elections'!$C$107="","",IF(AND(E54&gt;0,'Basic Elections'!$C$29="Yes"),'summary lookup and rates'!$C$7,0))</f>
        <v/>
      </c>
      <c r="Z54" s="28" t="str">
        <f>IF('Basic Elections'!$C$107="","",IF(E54=0,"None",'Voluntary Elections'!$C$14))</f>
        <v/>
      </c>
      <c r="AA54" s="153" t="str">
        <f>IF('Basic Elections'!$C$107="","",IF((C54/52)*0.6&gt;1000,1000,(C54/52)*0.6))</f>
        <v/>
      </c>
      <c r="AB54" s="154" t="str">
        <f>IF('Basic Elections'!$C$107="","",IF(OR(E54=0,Z54="None"),0,INDEX('census age lookup Vol STD'!$B$4:$E$103,MATCH(D54,'census age lookup Vol STD'!$A$4:$A$103,0),MATCH(Z54,'census age lookup Vol STD'!$B$3:$E$3,0))*(AA54/10)))</f>
        <v/>
      </c>
      <c r="AC54" s="28" t="str">
        <f>IF('Basic Elections'!$C$107="","",IF(E54=0,"None",'Voluntary Elections'!$C$20))</f>
        <v/>
      </c>
      <c r="AD54" s="153" t="str">
        <f>IF('Basic Elections'!$C$107="","",IF(C54/12&gt;10000,10000,C54/12))</f>
        <v/>
      </c>
      <c r="AE54" s="154" t="str">
        <f>IF('Basic Elections'!$C$107="","",IF(OR(E54=0,AC54="None"),0,INDEX('census age lookup Vol LTD'!$B$4:$E$103,MATCH(D54,'census age lookup Vol LTD'!$A$4:$A$103,0),MATCH(AC54,'census age lookup Vol LTD'!$B$3:$E$3,0))*(AD54/100)))</f>
        <v/>
      </c>
    </row>
    <row r="55" spans="1:31" x14ac:dyDescent="0.3">
      <c r="A55" s="146" t="str">
        <f>IF('Basic Elections'!$C$108="","",'Basic Elections'!E108)</f>
        <v/>
      </c>
      <c r="B55" s="28" t="str">
        <f>IF('Basic Elections'!$C$108="","",'Basic Elections'!F108)</f>
        <v/>
      </c>
      <c r="C55" s="28" t="str">
        <f>IF('Basic Elections'!$C$108="","",'Basic Elections'!G108)</f>
        <v/>
      </c>
      <c r="D55" s="28" t="str">
        <f ca="1">IF('Basic Elections'!$C$108="","",IF(B55&gt;0,B55,IF(A55&gt;0,DATEDIF(A55,TODAY(),"Y"),0)))</f>
        <v/>
      </c>
      <c r="E55" s="28" t="str">
        <f>IF('Basic Elections'!$C$108="","",IF(OR(A55&lt;&gt;0,B55&lt;&gt;0),1,0))</f>
        <v/>
      </c>
      <c r="F55" s="28" t="str">
        <f>IF('Basic Elections'!$C$108="","",IF(E55=1,F54+1,0))</f>
        <v/>
      </c>
      <c r="G55" s="28" t="str">
        <f>IF('Basic Elections'!$C$108="","",'Basic Elections'!$C$18)</f>
        <v/>
      </c>
      <c r="H55" s="152" t="str">
        <f>IF('Basic Elections'!$C$108="","",IF(ROUNDUP(C55,-3)&gt;100000,100000,ROUNDUP(C55,-3)))</f>
        <v/>
      </c>
      <c r="I55" s="28" t="str">
        <f>IF('Basic Elections'!$C$108="","",'Basic Elections'!$C$29)</f>
        <v/>
      </c>
      <c r="J55" s="28" t="str">
        <f>IF('Basic Elections'!$C$108="","",'Basic Elections'!$C$34)</f>
        <v/>
      </c>
      <c r="K55" s="153" t="str">
        <f>IF('Basic Elections'!$C$108="","",IF(OR(J55="A",J55="B",J55="C",J55="D"),(IF((C55/52)*0.6667&gt;1000,1000,(C55/52)*0.6667)),0))</f>
        <v/>
      </c>
      <c r="L55" s="153" t="str">
        <f>IF('Basic Elections'!$C$108="","",(IF(AND(J55&lt;&gt;"None",E55&lt;&gt;0),VLOOKUP(J55,STD_Rates_lookup,2,FALSE),0))*(K55/10))</f>
        <v/>
      </c>
      <c r="M55" s="153" t="str">
        <f>IF('Basic Elections'!$C$108="","",IF(OR(J55="E",J55="F",J55="G",J55="H"),IF((C55/52)*0.6&gt;1000,1000,(C55/52)*0.6),0))</f>
        <v/>
      </c>
      <c r="N55" s="153" t="str">
        <f>IF('Basic Elections'!$C$108="","",(IF(AND(J55&lt;&gt;"None",E55&lt;&gt;0),VLOOKUP(J55,STD_Rates_lookup,2,FALSE),0))*(M55/10))</f>
        <v/>
      </c>
      <c r="O55" s="28" t="str">
        <f>IF('Basic Elections'!$C$108="","",'Basic Elections'!$C$45)</f>
        <v/>
      </c>
      <c r="P55" s="153" t="str">
        <f>IF('Basic Elections'!$C$108="","",IF(C55/12&gt;10000,10000,C55/12))</f>
        <v/>
      </c>
      <c r="Q55" s="153" t="str">
        <f>IF('Basic Elections'!$C$108="","",(IF(AND(O55&lt;&gt;"None",E55&lt;&gt;0),VLOOKUP(O55,LTD_Rates_lookup,2,FALSE),0))*(P55/100))</f>
        <v/>
      </c>
      <c r="R55" s="28" t="str">
        <f>IF('Basic Elections'!$C$108="","",IF(D55=0,0,VLOOKUP(D55,life_age_reduction,4,FALSE)))</f>
        <v/>
      </c>
      <c r="S55" s="28" t="str">
        <f>IF('Basic Elections'!$C$108="","",IF(G55="A",H55,0))</f>
        <v/>
      </c>
      <c r="T55" s="28" t="str">
        <f>IF('Basic Elections'!$C$108="","",IF(OR(G55="B",G55="C",G55="D",G55="E",G55="F"),VLOOKUP(G55,summary_benefit_lookup,2,FALSE),0))</f>
        <v/>
      </c>
      <c r="U55" s="28" t="str">
        <f>IF('Basic Elections'!$C$108="","",T55+S55)</f>
        <v/>
      </c>
      <c r="V55" s="28" t="str">
        <f t="shared" si="0"/>
        <v/>
      </c>
      <c r="W55" s="154" t="str">
        <f>IF('Basic Elections'!$C$108="","",IF(E55&gt;0,(V55*'summary lookup and rates'!$C$5)/1000,0))</f>
        <v/>
      </c>
      <c r="X55" s="154" t="str">
        <f>IF('Basic Elections'!$C$108="","",(V55*'summary lookup and rates'!$C$6)/1000)</f>
        <v/>
      </c>
      <c r="Y55" s="28" t="str">
        <f>IF('Basic Elections'!$C$108="","",IF(AND(E55&gt;0,'Basic Elections'!$C$29="Yes"),'summary lookup and rates'!$C$7,0))</f>
        <v/>
      </c>
      <c r="Z55" s="28" t="str">
        <f>IF('Basic Elections'!$C$108="","",IF(E55=0,"None",'Voluntary Elections'!$C$14))</f>
        <v/>
      </c>
      <c r="AA55" s="153" t="str">
        <f>IF('Basic Elections'!$C$108="","",IF((C55/52)*0.6&gt;1000,1000,(C55/52)*0.6))</f>
        <v/>
      </c>
      <c r="AB55" s="154" t="str">
        <f>IF('Basic Elections'!$C$108="","",IF(OR(E55=0,Z55="None"),0,INDEX('census age lookup Vol STD'!$B$4:$E$103,MATCH(D55,'census age lookup Vol STD'!$A$4:$A$103,0),MATCH(Z55,'census age lookup Vol STD'!$B$3:$E$3,0))*(AA55/10)))</f>
        <v/>
      </c>
      <c r="AC55" s="28" t="str">
        <f>IF('Basic Elections'!$C$108="","",IF(E55=0,"None",'Voluntary Elections'!$C$20))</f>
        <v/>
      </c>
      <c r="AD55" s="153" t="str">
        <f>IF('Basic Elections'!$C$108="","",IF(C55/12&gt;10000,10000,C55/12))</f>
        <v/>
      </c>
      <c r="AE55" s="154" t="str">
        <f>IF('Basic Elections'!$C$108="","",IF(OR(E55=0,AC55="None"),0,INDEX('census age lookup Vol LTD'!$B$4:$E$103,MATCH(D55,'census age lookup Vol LTD'!$A$4:$A$103,0),MATCH(AC55,'census age lookup Vol LTD'!$B$3:$E$3,0))*(AD55/100)))</f>
        <v/>
      </c>
    </row>
    <row r="56" spans="1:31" x14ac:dyDescent="0.3">
      <c r="A56" s="146" t="str">
        <f>IF('Basic Elections'!$C$109="","",'Basic Elections'!E109)</f>
        <v/>
      </c>
      <c r="B56" s="28" t="str">
        <f>IF('Basic Elections'!$C$109="","",'Basic Elections'!F109)</f>
        <v/>
      </c>
      <c r="C56" s="28" t="str">
        <f>IF('Basic Elections'!$C$109="","",'Basic Elections'!G109)</f>
        <v/>
      </c>
      <c r="D56" s="28" t="str">
        <f ca="1">IF('Basic Elections'!$C$109="","",IF(B56&gt;0,B56,IF(A56&gt;0,DATEDIF(A56,TODAY(),"Y"),0)))</f>
        <v/>
      </c>
      <c r="E56" s="28" t="str">
        <f>IF('Basic Elections'!$C$109="","",IF(OR(A56&lt;&gt;0,B56&lt;&gt;0),1,0))</f>
        <v/>
      </c>
      <c r="F56" s="28" t="str">
        <f>IF('Basic Elections'!$C$109="","",IF(E56=1,F55+1,0))</f>
        <v/>
      </c>
      <c r="G56" s="28" t="str">
        <f>IF('Basic Elections'!$C$109="","",'Basic Elections'!$C$18)</f>
        <v/>
      </c>
      <c r="H56" s="152" t="str">
        <f>IF('Basic Elections'!$C$109="","",IF(ROUNDUP(C56,-3)&gt;100000,100000,ROUNDUP(C56,-3)))</f>
        <v/>
      </c>
      <c r="I56" s="28" t="str">
        <f>IF('Basic Elections'!$C$109="","",'Basic Elections'!$C$29)</f>
        <v/>
      </c>
      <c r="J56" s="28" t="str">
        <f>IF('Basic Elections'!$C$109="","",'Basic Elections'!$C$34)</f>
        <v/>
      </c>
      <c r="K56" s="153" t="str">
        <f>IF('Basic Elections'!$C$109="","",IF(OR(J56="A",J56="B",J56="C",J56="D"),(IF((C56/52)*0.6667&gt;1000,1000,(C56/52)*0.6667)),0))</f>
        <v/>
      </c>
      <c r="L56" s="153" t="str">
        <f>IF('Basic Elections'!$C$109="","",(IF(AND(J56&lt;&gt;"None",E56&lt;&gt;0),VLOOKUP(J56,STD_Rates_lookup,2,FALSE),0))*(K56/10))</f>
        <v/>
      </c>
      <c r="M56" s="153" t="str">
        <f>IF('Basic Elections'!$C$109="","",IF(OR(J56="E",J56="F",J56="G",J56="H"),IF((C56/52)*0.6&gt;1000,1000,(C56/52)*0.6),0))</f>
        <v/>
      </c>
      <c r="N56" s="153" t="str">
        <f>IF('Basic Elections'!$C$109="","",(IF(AND(J56&lt;&gt;"None",E56&lt;&gt;0),VLOOKUP(J56,STD_Rates_lookup,2,FALSE),0))*(M56/10))</f>
        <v/>
      </c>
      <c r="O56" s="28" t="str">
        <f>IF('Basic Elections'!$C$109="","",'Basic Elections'!$C$45)</f>
        <v/>
      </c>
      <c r="P56" s="153" t="str">
        <f>IF('Basic Elections'!$C$109="","",IF(C56/12&gt;10000,10000,C56/12))</f>
        <v/>
      </c>
      <c r="Q56" s="153" t="str">
        <f>IF('Basic Elections'!$C$109="","",(IF(AND(O56&lt;&gt;"None",E56&lt;&gt;0),VLOOKUP(O56,LTD_Rates_lookup,2,FALSE),0))*(P56/100))</f>
        <v/>
      </c>
      <c r="R56" s="28" t="str">
        <f>IF('Basic Elections'!$C$109="","",IF(D56=0,0,VLOOKUP(D56,life_age_reduction,4,FALSE)))</f>
        <v/>
      </c>
      <c r="S56" s="28" t="str">
        <f>IF('Basic Elections'!$C$109="","",IF(G56="A",H56,0))</f>
        <v/>
      </c>
      <c r="T56" s="28" t="str">
        <f>IF('Basic Elections'!$C$109="","",IF(OR(G56="B",G56="C",G56="D",G56="E",G56="F"),VLOOKUP(G56,summary_benefit_lookup,2,FALSE),0))</f>
        <v/>
      </c>
      <c r="U56" s="28" t="str">
        <f>IF('Basic Elections'!$C$109="","",T56+S56)</f>
        <v/>
      </c>
      <c r="V56" s="28" t="str">
        <f t="shared" si="0"/>
        <v/>
      </c>
      <c r="W56" s="154" t="str">
        <f>IF('Basic Elections'!$C$109="","",IF(E56&gt;0,(V56*'summary lookup and rates'!$C$5)/1000,0))</f>
        <v/>
      </c>
      <c r="X56" s="154" t="str">
        <f>IF('Basic Elections'!$C$109="","",(V56*'summary lookup and rates'!$C$6)/1000)</f>
        <v/>
      </c>
      <c r="Y56" s="28" t="str">
        <f>IF('Basic Elections'!$C$109="","",IF(AND(E56&gt;0,'Basic Elections'!$C$29="Yes"),'summary lookup and rates'!$C$7,0))</f>
        <v/>
      </c>
      <c r="Z56" s="28" t="str">
        <f>IF('Basic Elections'!$C$109="","",IF(E56=0,"None",'Voluntary Elections'!$C$14))</f>
        <v/>
      </c>
      <c r="AA56" s="153" t="str">
        <f>IF('Basic Elections'!$C$109="","",IF((C56/52)*0.6&gt;1000,1000,(C56/52)*0.6))</f>
        <v/>
      </c>
      <c r="AB56" s="154" t="str">
        <f>IF('Basic Elections'!$C$109="","",IF(OR(E56=0,Z56="None"),0,INDEX('census age lookup Vol STD'!$B$4:$E$103,MATCH(D56,'census age lookup Vol STD'!$A$4:$A$103,0),MATCH(Z56,'census age lookup Vol STD'!$B$3:$E$3,0))*(AA56/10)))</f>
        <v/>
      </c>
      <c r="AC56" s="28" t="str">
        <f>IF('Basic Elections'!$C$109="","",IF(E56=0,"None",'Voluntary Elections'!$C$20))</f>
        <v/>
      </c>
      <c r="AD56" s="153" t="str">
        <f>IF('Basic Elections'!$C$109="","",IF(C56/12&gt;10000,10000,C56/12))</f>
        <v/>
      </c>
      <c r="AE56" s="154" t="str">
        <f>IF('Basic Elections'!$C$109="","",IF(OR(E56=0,AC56="None"),0,INDEX('census age lookup Vol LTD'!$B$4:$E$103,MATCH(D56,'census age lookup Vol LTD'!$A$4:$A$103,0),MATCH(AC56,'census age lookup Vol LTD'!$B$3:$E$3,0))*(AD56/100)))</f>
        <v/>
      </c>
    </row>
    <row r="57" spans="1:31" x14ac:dyDescent="0.3">
      <c r="A57" s="146" t="str">
        <f>IF('Basic Elections'!$C$110="","",'Basic Elections'!E110)</f>
        <v/>
      </c>
      <c r="B57" s="28" t="str">
        <f>IF('Basic Elections'!$C$110="","",'Basic Elections'!F110)</f>
        <v/>
      </c>
      <c r="C57" s="28" t="str">
        <f>IF('Basic Elections'!$C$110="","",'Basic Elections'!G110)</f>
        <v/>
      </c>
      <c r="D57" s="28" t="str">
        <f ca="1">IF('Basic Elections'!$C$110="","",IF(B57&gt;0,B57,IF(A57&gt;0,DATEDIF(A57,TODAY(),"Y"),0)))</f>
        <v/>
      </c>
      <c r="E57" s="28" t="str">
        <f>IF('Basic Elections'!$C$110="","",IF(OR(A57&lt;&gt;0,B57&lt;&gt;0),1,0))</f>
        <v/>
      </c>
      <c r="F57" s="28" t="str">
        <f>IF('Basic Elections'!$C$110="","",IF(E57=1,F56+1,0))</f>
        <v/>
      </c>
      <c r="G57" s="28" t="str">
        <f>IF('Basic Elections'!$C$110="","",'Basic Elections'!$C$18)</f>
        <v/>
      </c>
      <c r="H57" s="152" t="str">
        <f>IF('Basic Elections'!$C$110="","",IF(ROUNDUP(C57,-3)&gt;100000,100000,ROUNDUP(C57,-3)))</f>
        <v/>
      </c>
      <c r="I57" s="28" t="str">
        <f>IF('Basic Elections'!$C$110="","",'Basic Elections'!$C$29)</f>
        <v/>
      </c>
      <c r="J57" s="28" t="str">
        <f>IF('Basic Elections'!$C$110="","",'Basic Elections'!$C$34)</f>
        <v/>
      </c>
      <c r="K57" s="153" t="str">
        <f>IF('Basic Elections'!$C$110="","",IF(OR(J57="A",J57="B",J57="C",J57="D"),(IF((C57/52)*0.6667&gt;1000,1000,(C57/52)*0.6667)),0))</f>
        <v/>
      </c>
      <c r="L57" s="153" t="str">
        <f>IF('Basic Elections'!$C$110="","",(IF(AND(J57&lt;&gt;"None",E57&lt;&gt;0),VLOOKUP(J57,STD_Rates_lookup,2,FALSE),0))*(K57/10))</f>
        <v/>
      </c>
      <c r="M57" s="153" t="str">
        <f>IF('Basic Elections'!$C$110="","",IF(OR(J57="E",J57="F",J57="G",J57="H"),IF((C57/52)*0.6&gt;1000,1000,(C57/52)*0.6),0))</f>
        <v/>
      </c>
      <c r="N57" s="153" t="str">
        <f>IF('Basic Elections'!$C$110="","",(IF(AND(J57&lt;&gt;"None",E57&lt;&gt;0),VLOOKUP(J57,STD_Rates_lookup,2,FALSE),0))*(M57/10))</f>
        <v/>
      </c>
      <c r="O57" s="28" t="str">
        <f>IF('Basic Elections'!$C$110="","",'Basic Elections'!$C$45)</f>
        <v/>
      </c>
      <c r="P57" s="153" t="str">
        <f>IF('Basic Elections'!$C$110="","",IF(C57/12&gt;10000,10000,C57/12))</f>
        <v/>
      </c>
      <c r="Q57" s="153" t="str">
        <f>IF('Basic Elections'!$C$110="","",(IF(AND(O57&lt;&gt;"None",E57&lt;&gt;0),VLOOKUP(O57,LTD_Rates_lookup,2,FALSE),0))*(P57/100))</f>
        <v/>
      </c>
      <c r="R57" s="28" t="str">
        <f>IF('Basic Elections'!$C$110="","",IF(D57=0,0,VLOOKUP(D57,life_age_reduction,4,FALSE)))</f>
        <v/>
      </c>
      <c r="S57" s="28" t="str">
        <f>IF('Basic Elections'!$C$110="","",IF(G57="A",H57,0))</f>
        <v/>
      </c>
      <c r="T57" s="28" t="str">
        <f>IF('Basic Elections'!$C$110="","",IF(OR(G57="B",G57="C",G57="D",G57="E",G57="F"),VLOOKUP(G57,summary_benefit_lookup,2,FALSE),0))</f>
        <v/>
      </c>
      <c r="U57" s="28" t="str">
        <f>IF('Basic Elections'!$C$110="","",T57+S57)</f>
        <v/>
      </c>
      <c r="V57" s="28" t="str">
        <f t="shared" si="0"/>
        <v/>
      </c>
      <c r="W57" s="154" t="str">
        <f>IF('Basic Elections'!$C$110="","",IF(E57&gt;0,(V57*'summary lookup and rates'!$C$5)/1000,0))</f>
        <v/>
      </c>
      <c r="X57" s="154" t="str">
        <f>IF('Basic Elections'!$C$110="","",(V57*'summary lookup and rates'!$C$6)/1000)</f>
        <v/>
      </c>
      <c r="Y57" s="28" t="str">
        <f>IF('Basic Elections'!$C$110="","",IF(AND(E57&gt;0,'Basic Elections'!$C$29="Yes"),'summary lookup and rates'!$C$7,0))</f>
        <v/>
      </c>
      <c r="Z57" s="28" t="str">
        <f>IF('Basic Elections'!$C$110="","",IF(E57=0,"None",'Voluntary Elections'!$C$14))</f>
        <v/>
      </c>
      <c r="AA57" s="153" t="str">
        <f>IF('Basic Elections'!$C$110="","",IF((C57/52)*0.6&gt;1000,1000,(C57/52)*0.6))</f>
        <v/>
      </c>
      <c r="AB57" s="154" t="str">
        <f>IF('Basic Elections'!$C$110="","",IF(OR(E57=0,Z57="None"),0,INDEX('census age lookup Vol STD'!$B$4:$E$103,MATCH(D57,'census age lookup Vol STD'!$A$4:$A$103,0),MATCH(Z57,'census age lookup Vol STD'!$B$3:$E$3,0))*(AA57/10)))</f>
        <v/>
      </c>
      <c r="AC57" s="28" t="str">
        <f>IF('Basic Elections'!$C$110="","",IF(E57=0,"None",'Voluntary Elections'!$C$20))</f>
        <v/>
      </c>
      <c r="AD57" s="153" t="str">
        <f>IF('Basic Elections'!$C$110="","",IF(C57/12&gt;10000,10000,C57/12))</f>
        <v/>
      </c>
      <c r="AE57" s="154" t="str">
        <f>IF('Basic Elections'!$C$110="","",IF(OR(E57=0,AC57="None"),0,INDEX('census age lookup Vol LTD'!$B$4:$E$103,MATCH(D57,'census age lookup Vol LTD'!$A$4:$A$103,0),MATCH(AC57,'census age lookup Vol LTD'!$B$3:$E$3,0))*(AD57/100)))</f>
        <v/>
      </c>
    </row>
    <row r="58" spans="1:31" x14ac:dyDescent="0.3">
      <c r="A58" s="146" t="str">
        <f>IF('Basic Elections'!$C$111="","",'Basic Elections'!E111)</f>
        <v/>
      </c>
      <c r="B58" s="28" t="str">
        <f>IF('Basic Elections'!$C$111="","",'Basic Elections'!F111)</f>
        <v/>
      </c>
      <c r="C58" s="28" t="str">
        <f>IF('Basic Elections'!$C$111="","",'Basic Elections'!G111)</f>
        <v/>
      </c>
      <c r="D58" s="28" t="str">
        <f ca="1">IF('Basic Elections'!$C$111="","",IF(B58&gt;0,B58,IF(A58&gt;0,DATEDIF(A58,TODAY(),"Y"),0)))</f>
        <v/>
      </c>
      <c r="E58" s="28" t="str">
        <f>IF('Basic Elections'!$C$111="","",IF(OR(A58&lt;&gt;0,B58&lt;&gt;0),1,0))</f>
        <v/>
      </c>
      <c r="F58" s="28" t="str">
        <f>IF('Basic Elections'!$C$111="","",IF(E58=1,F57+1,0))</f>
        <v/>
      </c>
      <c r="G58" s="28" t="str">
        <f>IF('Basic Elections'!$C$111="","",'Basic Elections'!$C$18)</f>
        <v/>
      </c>
      <c r="H58" s="152" t="str">
        <f>IF('Basic Elections'!$C$111="","",IF(ROUNDUP(C58,-3)&gt;100000,100000,ROUNDUP(C58,-3)))</f>
        <v/>
      </c>
      <c r="I58" s="28" t="str">
        <f>IF('Basic Elections'!$C$111="","",'Basic Elections'!$C$29)</f>
        <v/>
      </c>
      <c r="J58" s="28" t="str">
        <f>IF('Basic Elections'!$C$111="","",'Basic Elections'!$C$34)</f>
        <v/>
      </c>
      <c r="K58" s="153" t="str">
        <f>IF('Basic Elections'!$C$111="","",IF(OR(J58="A",J58="B",J58="C",J58="D"),(IF((C58/52)*0.6667&gt;1000,1000,(C58/52)*0.6667)),0))</f>
        <v/>
      </c>
      <c r="L58" s="153" t="str">
        <f>IF('Basic Elections'!$C$111="","",(IF(AND(J58&lt;&gt;"None",E58&lt;&gt;0),VLOOKUP(J58,STD_Rates_lookup,2,FALSE),0))*(K58/10))</f>
        <v/>
      </c>
      <c r="M58" s="153" t="str">
        <f>IF('Basic Elections'!$C$111="","",IF(OR(J58="E",J58="F",J58="G",J58="H"),IF((C58/52)*0.6&gt;1000,1000,(C58/52)*0.6),0))</f>
        <v/>
      </c>
      <c r="N58" s="153" t="str">
        <f>IF('Basic Elections'!$C$111="","",(IF(AND(J58&lt;&gt;"None",E58&lt;&gt;0),VLOOKUP(J58,STD_Rates_lookup,2,FALSE),0))*(M58/10))</f>
        <v/>
      </c>
      <c r="O58" s="28" t="str">
        <f>IF('Basic Elections'!$C$111="","",'Basic Elections'!$C$45)</f>
        <v/>
      </c>
      <c r="P58" s="153" t="str">
        <f>IF('Basic Elections'!$C$111="","",IF(C58/12&gt;10000,10000,C58/12))</f>
        <v/>
      </c>
      <c r="Q58" s="153" t="str">
        <f>IF('Basic Elections'!$C$111="","",(IF(AND(O58&lt;&gt;"None",E58&lt;&gt;0),VLOOKUP(O58,LTD_Rates_lookup,2,FALSE),0))*(P58/100))</f>
        <v/>
      </c>
      <c r="R58" s="28" t="str">
        <f>IF('Basic Elections'!$C$111="","",IF(D58=0,0,VLOOKUP(D58,life_age_reduction,4,FALSE)))</f>
        <v/>
      </c>
      <c r="S58" s="28" t="str">
        <f>IF('Basic Elections'!$C$111="","",IF(G58="A",H58,0))</f>
        <v/>
      </c>
      <c r="T58" s="28" t="str">
        <f>IF('Basic Elections'!$C$111="","",IF(OR(G58="B",G58="C",G58="D",G58="E",G58="F"),VLOOKUP(G58,summary_benefit_lookup,2,FALSE),0))</f>
        <v/>
      </c>
      <c r="U58" s="28" t="str">
        <f>IF('Basic Elections'!$C$111="","",T58+S58)</f>
        <v/>
      </c>
      <c r="V58" s="28" t="str">
        <f t="shared" si="0"/>
        <v/>
      </c>
      <c r="W58" s="154" t="str">
        <f>IF('Basic Elections'!$C$111="","",IF(E58&gt;0,(V58*'summary lookup and rates'!$C$5)/1000,0))</f>
        <v/>
      </c>
      <c r="X58" s="154" t="str">
        <f>IF('Basic Elections'!$C$111="","",(V58*'summary lookup and rates'!$C$6)/1000)</f>
        <v/>
      </c>
      <c r="Y58" s="28" t="str">
        <f>IF('Basic Elections'!$C$111="","",IF(AND(E58&gt;0,'Basic Elections'!$C$29="Yes"),'summary lookup and rates'!$C$7,0))</f>
        <v/>
      </c>
      <c r="Z58" s="28" t="str">
        <f>IF('Basic Elections'!$C$111="","",IF(E58=0,"None",'Voluntary Elections'!$C$14))</f>
        <v/>
      </c>
      <c r="AA58" s="153" t="str">
        <f>IF('Basic Elections'!$C$111="","",IF((C58/52)*0.6&gt;1000,1000,(C58/52)*0.6))</f>
        <v/>
      </c>
      <c r="AB58" s="154" t="str">
        <f>IF('Basic Elections'!$C$111="","",IF(OR(E58=0,Z58="None"),0,INDEX('census age lookup Vol STD'!$B$4:$E$103,MATCH(D58,'census age lookup Vol STD'!$A$4:$A$103,0),MATCH(Z58,'census age lookup Vol STD'!$B$3:$E$3,0))*(AA58/10)))</f>
        <v/>
      </c>
      <c r="AC58" s="28" t="str">
        <f>IF('Basic Elections'!$C$111="","",IF(E58=0,"None",'Voluntary Elections'!$C$20))</f>
        <v/>
      </c>
      <c r="AD58" s="153" t="str">
        <f>IF('Basic Elections'!$C$111="","",IF(C58/12&gt;10000,10000,C58/12))</f>
        <v/>
      </c>
      <c r="AE58" s="154" t="str">
        <f>IF('Basic Elections'!$C$111="","",IF(OR(E58=0,AC58="None"),0,INDEX('census age lookup Vol LTD'!$B$4:$E$103,MATCH(D58,'census age lookup Vol LTD'!$A$4:$A$103,0),MATCH(AC58,'census age lookup Vol LTD'!$B$3:$E$3,0))*(AD58/100)))</f>
        <v/>
      </c>
    </row>
    <row r="59" spans="1:31" x14ac:dyDescent="0.3">
      <c r="A59" s="146" t="str">
        <f>IF('Basic Elections'!$C$112="","",'Basic Elections'!E112)</f>
        <v/>
      </c>
      <c r="B59" s="28" t="str">
        <f>IF('Basic Elections'!$C$112="","",'Basic Elections'!F112)</f>
        <v/>
      </c>
      <c r="C59" s="28" t="str">
        <f>IF('Basic Elections'!$C$112="","",'Basic Elections'!G112)</f>
        <v/>
      </c>
      <c r="D59" s="28" t="str">
        <f ca="1">IF('Basic Elections'!$C$112="","",IF(B59&gt;0,B59,IF(A59&gt;0,DATEDIF(A59,TODAY(),"Y"),0)))</f>
        <v/>
      </c>
      <c r="E59" s="28" t="str">
        <f>IF('Basic Elections'!$C$112="","",IF(OR(A59&lt;&gt;0,B59&lt;&gt;0),1,0))</f>
        <v/>
      </c>
      <c r="F59" s="28" t="str">
        <f>IF('Basic Elections'!$C$112="","",IF(E59=1,F58+1,0))</f>
        <v/>
      </c>
      <c r="G59" s="28" t="str">
        <f>IF('Basic Elections'!$C$112="","",'Basic Elections'!$C$18)</f>
        <v/>
      </c>
      <c r="H59" s="152" t="str">
        <f>IF('Basic Elections'!$C$112="","",IF(ROUNDUP(C59,-3)&gt;100000,100000,ROUNDUP(C59,-3)))</f>
        <v/>
      </c>
      <c r="I59" s="28" t="str">
        <f>IF('Basic Elections'!$C$112="","",'Basic Elections'!$C$29)</f>
        <v/>
      </c>
      <c r="J59" s="28" t="str">
        <f>IF('Basic Elections'!$C$112="","",'Basic Elections'!$C$34)</f>
        <v/>
      </c>
      <c r="K59" s="153" t="str">
        <f>IF('Basic Elections'!$C$112="","",IF(OR(J59="A",J59="B",J59="C",J59="D"),(IF((C59/52)*0.6667&gt;1000,1000,(C59/52)*0.6667)),0))</f>
        <v/>
      </c>
      <c r="L59" s="153" t="str">
        <f>IF('Basic Elections'!$C$112="","",(IF(AND(J59&lt;&gt;"None",E59&lt;&gt;0),VLOOKUP(J59,STD_Rates_lookup,2,FALSE),0))*(K59/10))</f>
        <v/>
      </c>
      <c r="M59" s="153" t="str">
        <f>IF('Basic Elections'!$C$112="","",IF(OR(J59="E",J59="F",J59="G",J59="H"),IF((C59/52)*0.6&gt;1000,1000,(C59/52)*0.6),0))</f>
        <v/>
      </c>
      <c r="N59" s="153" t="str">
        <f>IF('Basic Elections'!$C$112="","",(IF(AND(J59&lt;&gt;"None",E59&lt;&gt;0),VLOOKUP(J59,STD_Rates_lookup,2,FALSE),0))*(M59/10))</f>
        <v/>
      </c>
      <c r="O59" s="28" t="str">
        <f>IF('Basic Elections'!$C$112="","",'Basic Elections'!$C$45)</f>
        <v/>
      </c>
      <c r="P59" s="153" t="str">
        <f>IF('Basic Elections'!$C$112="","",IF(C59/12&gt;10000,10000,C59/12))</f>
        <v/>
      </c>
      <c r="Q59" s="153" t="str">
        <f>IF('Basic Elections'!$C$112="","",(IF(AND(O59&lt;&gt;"None",E59&lt;&gt;0),VLOOKUP(O59,LTD_Rates_lookup,2,FALSE),0))*(P59/100))</f>
        <v/>
      </c>
      <c r="R59" s="28" t="str">
        <f>IF('Basic Elections'!$C$112="","",IF(D59=0,0,VLOOKUP(D59,life_age_reduction,4,FALSE)))</f>
        <v/>
      </c>
      <c r="S59" s="28" t="str">
        <f>IF('Basic Elections'!$C$112="","",IF(G59="A",H59,0))</f>
        <v/>
      </c>
      <c r="T59" s="28" t="str">
        <f>IF('Basic Elections'!$C$112="","",IF(OR(G59="B",G59="C",G59="D",G59="E",G59="F"),VLOOKUP(G59,summary_benefit_lookup,2,FALSE),0))</f>
        <v/>
      </c>
      <c r="U59" s="28" t="str">
        <f>IF('Basic Elections'!$C$112="","",T59+S59)</f>
        <v/>
      </c>
      <c r="V59" s="28" t="str">
        <f t="shared" si="0"/>
        <v/>
      </c>
      <c r="W59" s="154" t="str">
        <f>IF('Basic Elections'!$C$112="","",IF(E59&gt;0,(V59*'summary lookup and rates'!$C$5)/1000,0))</f>
        <v/>
      </c>
      <c r="X59" s="154" t="str">
        <f>IF('Basic Elections'!$C$112="","",(V59*'summary lookup and rates'!$C$6)/1000)</f>
        <v/>
      </c>
      <c r="Y59" s="28" t="str">
        <f>IF('Basic Elections'!$C$112="","",IF(AND(E59&gt;0,'Basic Elections'!$C$29="Yes"),'summary lookup and rates'!$C$7,0))</f>
        <v/>
      </c>
      <c r="Z59" s="28" t="str">
        <f>IF('Basic Elections'!$C$112="","",IF(E59=0,"None",'Voluntary Elections'!$C$14))</f>
        <v/>
      </c>
      <c r="AA59" s="153" t="str">
        <f>IF('Basic Elections'!$C$112="","",IF((C59/52)*0.6&gt;1000,1000,(C59/52)*0.6))</f>
        <v/>
      </c>
      <c r="AB59" s="154" t="str">
        <f>IF('Basic Elections'!$C$112="","",IF(OR(E59=0,Z59="None"),0,INDEX('census age lookup Vol STD'!$B$4:$E$103,MATCH(D59,'census age lookup Vol STD'!$A$4:$A$103,0),MATCH(Z59,'census age lookup Vol STD'!$B$3:$E$3,0))*(AA59/10)))</f>
        <v/>
      </c>
      <c r="AC59" s="28" t="str">
        <f>IF('Basic Elections'!$C$112="","",IF(E59=0,"None",'Voluntary Elections'!$C$20))</f>
        <v/>
      </c>
      <c r="AD59" s="153" t="str">
        <f>IF('Basic Elections'!$C$112="","",IF(C59/12&gt;10000,10000,C59/12))</f>
        <v/>
      </c>
      <c r="AE59" s="154" t="str">
        <f>IF('Basic Elections'!$C$112="","",IF(OR(E59=0,AC59="None"),0,INDEX('census age lookup Vol LTD'!$B$4:$E$103,MATCH(D59,'census age lookup Vol LTD'!$A$4:$A$103,0),MATCH(AC59,'census age lookup Vol LTD'!$B$3:$E$3,0))*(AD59/100)))</f>
        <v/>
      </c>
    </row>
    <row r="60" spans="1:31" x14ac:dyDescent="0.3">
      <c r="A60" s="146" t="str">
        <f>IF('Basic Elections'!$C$113="","",'Basic Elections'!E113)</f>
        <v/>
      </c>
      <c r="B60" s="28" t="str">
        <f>IF('Basic Elections'!$C$113="","",'Basic Elections'!F113)</f>
        <v/>
      </c>
      <c r="C60" s="28" t="str">
        <f>IF('Basic Elections'!$C$113="","",'Basic Elections'!G113)</f>
        <v/>
      </c>
      <c r="D60" s="28" t="str">
        <f ca="1">IF('Basic Elections'!$C$113="","",IF(B60&gt;0,B60,IF(A60&gt;0,DATEDIF(A60,TODAY(),"Y"),0)))</f>
        <v/>
      </c>
      <c r="E60" s="28" t="str">
        <f>IF('Basic Elections'!$C$113="","",IF(OR(A60&lt;&gt;0,B60&lt;&gt;0),1,0))</f>
        <v/>
      </c>
      <c r="F60" s="28" t="str">
        <f>IF('Basic Elections'!$C$113="","",IF(E60=1,F59+1,0))</f>
        <v/>
      </c>
      <c r="G60" s="28" t="str">
        <f>IF('Basic Elections'!$C$113="","",'Basic Elections'!$C$18)</f>
        <v/>
      </c>
      <c r="H60" s="152" t="str">
        <f>IF('Basic Elections'!$C$113="","",IF(ROUNDUP(C60,-3)&gt;100000,100000,ROUNDUP(C60,-3)))</f>
        <v/>
      </c>
      <c r="I60" s="28" t="str">
        <f>IF('Basic Elections'!$C$113="","",'Basic Elections'!$C$29)</f>
        <v/>
      </c>
      <c r="J60" s="28" t="str">
        <f>IF('Basic Elections'!$C$113="","",'Basic Elections'!$C$34)</f>
        <v/>
      </c>
      <c r="K60" s="153" t="str">
        <f>IF('Basic Elections'!$C$113="","",IF(OR(J60="A",J60="B",J60="C",J60="D"),(IF((C60/52)*0.6667&gt;1000,1000,(C60/52)*0.6667)),0))</f>
        <v/>
      </c>
      <c r="L60" s="153" t="str">
        <f>IF('Basic Elections'!$C$113="","",(IF(AND(J60&lt;&gt;"None",E60&lt;&gt;0),VLOOKUP(J60,STD_Rates_lookup,2,FALSE),0))*(K60/10))</f>
        <v/>
      </c>
      <c r="M60" s="153" t="str">
        <f>IF('Basic Elections'!$C$113="","",IF(OR(J60="E",J60="F",J60="G",J60="H"),IF((C60/52)*0.6&gt;1000,1000,(C60/52)*0.6),0))</f>
        <v/>
      </c>
      <c r="N60" s="153" t="str">
        <f>IF('Basic Elections'!$C$113="","",(IF(AND(J60&lt;&gt;"None",E60&lt;&gt;0),VLOOKUP(J60,STD_Rates_lookup,2,FALSE),0))*(M60/10))</f>
        <v/>
      </c>
      <c r="O60" s="28" t="str">
        <f>IF('Basic Elections'!$C$113="","",'Basic Elections'!$C$45)</f>
        <v/>
      </c>
      <c r="P60" s="153" t="str">
        <f>IF('Basic Elections'!$C$113="","",IF(C60/12&gt;10000,10000,C60/12))</f>
        <v/>
      </c>
      <c r="Q60" s="153" t="str">
        <f>IF('Basic Elections'!$C$113="","",(IF(AND(O60&lt;&gt;"None",E60&lt;&gt;0),VLOOKUP(O60,LTD_Rates_lookup,2,FALSE),0))*(P60/100))</f>
        <v/>
      </c>
      <c r="R60" s="28" t="str">
        <f>IF('Basic Elections'!$C$113="","",IF(D60=0,0,VLOOKUP(D60,life_age_reduction,4,FALSE)))</f>
        <v/>
      </c>
      <c r="S60" s="28" t="str">
        <f>IF('Basic Elections'!$C$113="","",IF(G60="A",H60,0))</f>
        <v/>
      </c>
      <c r="T60" s="28" t="str">
        <f>IF('Basic Elections'!$C$113="","",IF(OR(G60="B",G60="C",G60="D",G60="E",G60="F"),VLOOKUP(G60,summary_benefit_lookup,2,FALSE),0))</f>
        <v/>
      </c>
      <c r="U60" s="28" t="str">
        <f>IF('Basic Elections'!$C$113="","",T60+S60)</f>
        <v/>
      </c>
      <c r="V60" s="28" t="str">
        <f t="shared" si="0"/>
        <v/>
      </c>
      <c r="W60" s="154" t="str">
        <f>IF('Basic Elections'!$C$113="","",IF(E60&gt;0,(V60*'summary lookup and rates'!$C$5)/1000,0))</f>
        <v/>
      </c>
      <c r="X60" s="154" t="str">
        <f>IF('Basic Elections'!$C$113="","",(V60*'summary lookup and rates'!$C$6)/1000)</f>
        <v/>
      </c>
      <c r="Y60" s="28" t="str">
        <f>IF('Basic Elections'!$C$113="","",IF(AND(E60&gt;0,'Basic Elections'!$C$29="Yes"),'summary lookup and rates'!$C$7,0))</f>
        <v/>
      </c>
      <c r="Z60" s="28" t="str">
        <f>IF('Basic Elections'!$C$113="","",IF(E60=0,"None",'Voluntary Elections'!$C$14))</f>
        <v/>
      </c>
      <c r="AA60" s="153" t="str">
        <f>IF('Basic Elections'!$C$113="","",IF((C60/52)*0.6&gt;1000,1000,(C60/52)*0.6))</f>
        <v/>
      </c>
      <c r="AB60" s="154" t="str">
        <f>IF('Basic Elections'!$C$113="","",IF(OR(E60=0,Z60="None"),0,INDEX('census age lookup Vol STD'!$B$4:$E$103,MATCH(D60,'census age lookup Vol STD'!$A$4:$A$103,0),MATCH(Z60,'census age lookup Vol STD'!$B$3:$E$3,0))*(AA60/10)))</f>
        <v/>
      </c>
      <c r="AC60" s="28" t="str">
        <f>IF('Basic Elections'!$C$113="","",IF(E60=0,"None",'Voluntary Elections'!$C$20))</f>
        <v/>
      </c>
      <c r="AD60" s="153" t="str">
        <f>IF('Basic Elections'!$C$113="","",IF(C60/12&gt;10000,10000,C60/12))</f>
        <v/>
      </c>
      <c r="AE60" s="154" t="str">
        <f>IF('Basic Elections'!$C$113="","",IF(OR(E60=0,AC60="None"),0,INDEX('census age lookup Vol LTD'!$B$4:$E$103,MATCH(D60,'census age lookup Vol LTD'!$A$4:$A$103,0),MATCH(AC60,'census age lookup Vol LTD'!$B$3:$E$3,0))*(AD60/100)))</f>
        <v/>
      </c>
    </row>
    <row r="61" spans="1:31" x14ac:dyDescent="0.3">
      <c r="A61" s="146" t="str">
        <f>IF('Basic Elections'!$C$114="","",'Basic Elections'!E114)</f>
        <v/>
      </c>
      <c r="B61" s="28" t="str">
        <f>IF('Basic Elections'!$C$114="","",'Basic Elections'!F114)</f>
        <v/>
      </c>
      <c r="C61" s="28" t="str">
        <f>IF('Basic Elections'!$C$114="","",'Basic Elections'!G114)</f>
        <v/>
      </c>
      <c r="D61" s="28" t="str">
        <f ca="1">IF('Basic Elections'!$C$114="","",IF(B61&gt;0,B61,IF(A61&gt;0,DATEDIF(A61,TODAY(),"Y"),0)))</f>
        <v/>
      </c>
      <c r="E61" s="28" t="str">
        <f>IF('Basic Elections'!$C$114="","",IF(OR(A61&lt;&gt;0,B61&lt;&gt;0),1,0))</f>
        <v/>
      </c>
      <c r="F61" s="28" t="str">
        <f>IF('Basic Elections'!$C$114="","",IF(E61=1,F60+1,0))</f>
        <v/>
      </c>
      <c r="G61" s="28" t="str">
        <f>IF('Basic Elections'!$C$114="","",'Basic Elections'!$C$18)</f>
        <v/>
      </c>
      <c r="H61" s="152" t="str">
        <f>IF('Basic Elections'!$C$114="","",IF(ROUNDUP(C61,-3)&gt;100000,100000,ROUNDUP(C61,-3)))</f>
        <v/>
      </c>
      <c r="I61" s="28" t="str">
        <f>IF('Basic Elections'!$C$114="","",'Basic Elections'!$C$29)</f>
        <v/>
      </c>
      <c r="J61" s="28" t="str">
        <f>IF('Basic Elections'!$C$114="","",'Basic Elections'!$C$34)</f>
        <v/>
      </c>
      <c r="K61" s="153" t="str">
        <f>IF('Basic Elections'!$C$114="","",IF(OR(J61="A",J61="B",J61="C",J61="D"),(IF((C61/52)*0.6667&gt;1000,1000,(C61/52)*0.6667)),0))</f>
        <v/>
      </c>
      <c r="L61" s="153" t="str">
        <f>IF('Basic Elections'!$C$114="","",(IF(AND(J61&lt;&gt;"None",E61&lt;&gt;0),VLOOKUP(J61,STD_Rates_lookup,2,FALSE),0))*(K61/10))</f>
        <v/>
      </c>
      <c r="M61" s="153" t="str">
        <f>IF('Basic Elections'!$C$114="","",IF(OR(J61="E",J61="F",J61="G",J61="H"),IF((C61/52)*0.6&gt;1000,1000,(C61/52)*0.6),0))</f>
        <v/>
      </c>
      <c r="N61" s="153" t="str">
        <f>IF('Basic Elections'!$C$114="","",(IF(AND(J61&lt;&gt;"None",E61&lt;&gt;0),VLOOKUP(J61,STD_Rates_lookup,2,FALSE),0))*(M61/10))</f>
        <v/>
      </c>
      <c r="O61" s="28" t="str">
        <f>IF('Basic Elections'!$C$114="","",'Basic Elections'!$C$45)</f>
        <v/>
      </c>
      <c r="P61" s="153" t="str">
        <f>IF('Basic Elections'!$C$114="","",IF(C61/12&gt;10000,10000,C61/12))</f>
        <v/>
      </c>
      <c r="Q61" s="153" t="str">
        <f>IF('Basic Elections'!$C$114="","",(IF(AND(O61&lt;&gt;"None",E61&lt;&gt;0),VLOOKUP(O61,LTD_Rates_lookup,2,FALSE),0))*(P61/100))</f>
        <v/>
      </c>
      <c r="R61" s="28" t="str">
        <f>IF('Basic Elections'!$C$114="","",IF(D61=0,0,VLOOKUP(D61,life_age_reduction,4,FALSE)))</f>
        <v/>
      </c>
      <c r="S61" s="28" t="str">
        <f>IF('Basic Elections'!$C$114="","",IF(G61="A",H61,0))</f>
        <v/>
      </c>
      <c r="T61" s="28" t="str">
        <f>IF('Basic Elections'!$C$114="","",IF(OR(G61="B",G61="C",G61="D",G61="E",G61="F"),VLOOKUP(G61,summary_benefit_lookup,2,FALSE),0))</f>
        <v/>
      </c>
      <c r="U61" s="28" t="str">
        <f>IF('Basic Elections'!$C$114="","",T61+S61)</f>
        <v/>
      </c>
      <c r="V61" s="28" t="str">
        <f t="shared" si="0"/>
        <v/>
      </c>
      <c r="W61" s="154" t="str">
        <f>IF('Basic Elections'!$C$114="","",IF(E61&gt;0,(V61*'summary lookup and rates'!$C$5)/1000,0))</f>
        <v/>
      </c>
      <c r="X61" s="154" t="str">
        <f>IF('Basic Elections'!$C$114="","",(V61*'summary lookup and rates'!$C$6)/1000)</f>
        <v/>
      </c>
      <c r="Y61" s="28" t="str">
        <f>IF('Basic Elections'!$C$114="","",IF(AND(E61&gt;0,'Basic Elections'!$C$29="Yes"),'summary lookup and rates'!$C$7,0))</f>
        <v/>
      </c>
      <c r="Z61" s="28" t="str">
        <f>IF('Basic Elections'!$C$114="","",IF(E61=0,"None",'Voluntary Elections'!$C$14))</f>
        <v/>
      </c>
      <c r="AA61" s="153" t="str">
        <f>IF('Basic Elections'!$C$114="","",IF((C61/52)*0.6&gt;1000,1000,(C61/52)*0.6))</f>
        <v/>
      </c>
      <c r="AB61" s="154" t="str">
        <f>IF('Basic Elections'!$C$114="","",IF(OR(E61=0,Z61="None"),0,INDEX('census age lookup Vol STD'!$B$4:$E$103,MATCH(D61,'census age lookup Vol STD'!$A$4:$A$103,0),MATCH(Z61,'census age lookup Vol STD'!$B$3:$E$3,0))*(AA61/10)))</f>
        <v/>
      </c>
      <c r="AC61" s="28" t="str">
        <f>IF('Basic Elections'!$C$114="","",IF(E61=0,"None",'Voluntary Elections'!$C$20))</f>
        <v/>
      </c>
      <c r="AD61" s="153" t="str">
        <f>IF('Basic Elections'!$C$114="","",IF(C61/12&gt;10000,10000,C61/12))</f>
        <v/>
      </c>
      <c r="AE61" s="154" t="str">
        <f>IF('Basic Elections'!$C$114="","",IF(OR(E61=0,AC61="None"),0,INDEX('census age lookup Vol LTD'!$B$4:$E$103,MATCH(D61,'census age lookup Vol LTD'!$A$4:$A$103,0),MATCH(AC61,'census age lookup Vol LTD'!$B$3:$E$3,0))*(AD61/100)))</f>
        <v/>
      </c>
    </row>
    <row r="62" spans="1:31" x14ac:dyDescent="0.3">
      <c r="A62" s="146" t="str">
        <f>IF('Basic Elections'!$C$115="","",'Basic Elections'!E115)</f>
        <v/>
      </c>
      <c r="B62" s="28" t="str">
        <f>IF('Basic Elections'!$C$115="","",'Basic Elections'!F115)</f>
        <v/>
      </c>
      <c r="C62" s="28" t="str">
        <f>IF('Basic Elections'!$C$115="","",'Basic Elections'!G115)</f>
        <v/>
      </c>
      <c r="D62" s="28" t="str">
        <f ca="1">IF('Basic Elections'!$C$115="","",IF(B62&gt;0,B62,IF(A62&gt;0,DATEDIF(A62,TODAY(),"Y"),0)))</f>
        <v/>
      </c>
      <c r="E62" s="28" t="str">
        <f>IF('Basic Elections'!$C$115="","",IF(OR(A62&lt;&gt;0,B62&lt;&gt;0),1,0))</f>
        <v/>
      </c>
      <c r="F62" s="28" t="str">
        <f>IF('Basic Elections'!$C$115="","",IF(E62=1,F61+1,0))</f>
        <v/>
      </c>
      <c r="G62" s="28" t="str">
        <f>IF('Basic Elections'!$C$115="","",'Basic Elections'!$C$18)</f>
        <v/>
      </c>
      <c r="H62" s="152" t="str">
        <f>IF('Basic Elections'!$C$115="","",IF(ROUNDUP(C62,-3)&gt;100000,100000,ROUNDUP(C62,-3)))</f>
        <v/>
      </c>
      <c r="I62" s="28" t="str">
        <f>IF('Basic Elections'!$C$115="","",'Basic Elections'!$C$29)</f>
        <v/>
      </c>
      <c r="J62" s="28" t="str">
        <f>IF('Basic Elections'!$C$115="","",'Basic Elections'!$C$34)</f>
        <v/>
      </c>
      <c r="K62" s="153" t="str">
        <f>IF('Basic Elections'!$C$115="","",IF(OR(J62="A",J62="B",J62="C",J62="D"),(IF((C62/52)*0.6667&gt;1000,1000,(C62/52)*0.6667)),0))</f>
        <v/>
      </c>
      <c r="L62" s="153" t="str">
        <f>IF('Basic Elections'!$C$115="","",(IF(AND(J62&lt;&gt;"None",E62&lt;&gt;0),VLOOKUP(J62,STD_Rates_lookup,2,FALSE),0))*(K62/10))</f>
        <v/>
      </c>
      <c r="M62" s="153" t="str">
        <f>IF('Basic Elections'!$C$115="","",IF(OR(J62="E",J62="F",J62="G",J62="H"),IF((C62/52)*0.6&gt;1000,1000,(C62/52)*0.6),0))</f>
        <v/>
      </c>
      <c r="N62" s="153" t="str">
        <f>IF('Basic Elections'!$C$115="","",(IF(AND(J62&lt;&gt;"None",E62&lt;&gt;0),VLOOKUP(J62,STD_Rates_lookup,2,FALSE),0))*(M62/10))</f>
        <v/>
      </c>
      <c r="O62" s="28" t="str">
        <f>IF('Basic Elections'!$C$115="","",'Basic Elections'!$C$45)</f>
        <v/>
      </c>
      <c r="P62" s="153" t="str">
        <f>IF('Basic Elections'!$C$115="","",IF(C62/12&gt;10000,10000,C62/12))</f>
        <v/>
      </c>
      <c r="Q62" s="153" t="str">
        <f>IF('Basic Elections'!$C$115="","",(IF(AND(O62&lt;&gt;"None",E62&lt;&gt;0),VLOOKUP(O62,LTD_Rates_lookup,2,FALSE),0))*(P62/100))</f>
        <v/>
      </c>
      <c r="R62" s="28" t="str">
        <f>IF('Basic Elections'!$C$115="","",IF(D62=0,0,VLOOKUP(D62,life_age_reduction,4,FALSE)))</f>
        <v/>
      </c>
      <c r="S62" s="28" t="str">
        <f>IF('Basic Elections'!$C$115="","",IF(G62="A",H62,0))</f>
        <v/>
      </c>
      <c r="T62" s="28" t="str">
        <f>IF('Basic Elections'!$C$115="","",IF(OR(G62="B",G62="C",G62="D",G62="E",G62="F"),VLOOKUP(G62,summary_benefit_lookup,2,FALSE),0))</f>
        <v/>
      </c>
      <c r="U62" s="28" t="str">
        <f>IF('Basic Elections'!$C$115="","",T62+S62)</f>
        <v/>
      </c>
      <c r="V62" s="28" t="str">
        <f t="shared" si="0"/>
        <v/>
      </c>
      <c r="W62" s="154" t="str">
        <f>IF('Basic Elections'!$C$115="","",IF(E62&gt;0,(V62*'summary lookup and rates'!$C$5)/1000,0))</f>
        <v/>
      </c>
      <c r="X62" s="154" t="str">
        <f>IF('Basic Elections'!$C$115="","",(V62*'summary lookup and rates'!$C$6)/1000)</f>
        <v/>
      </c>
      <c r="Y62" s="28" t="str">
        <f>IF('Basic Elections'!$C$115="","",IF(AND(E62&gt;0,'Basic Elections'!$C$29="Yes"),'summary lookup and rates'!$C$7,0))</f>
        <v/>
      </c>
      <c r="Z62" s="28" t="str">
        <f>IF('Basic Elections'!$C$115="","",IF(E62=0,"None",'Voluntary Elections'!$C$14))</f>
        <v/>
      </c>
      <c r="AA62" s="153" t="str">
        <f>IF('Basic Elections'!$C$115="","",IF((C62/52)*0.6&gt;1000,1000,(C62/52)*0.6))</f>
        <v/>
      </c>
      <c r="AB62" s="154" t="str">
        <f>IF('Basic Elections'!$C$115="","",IF(OR(E62=0,Z62="None"),0,INDEX('census age lookup Vol STD'!$B$4:$E$103,MATCH(D62,'census age lookup Vol STD'!$A$4:$A$103,0),MATCH(Z62,'census age lookup Vol STD'!$B$3:$E$3,0))*(AA62/10)))</f>
        <v/>
      </c>
      <c r="AC62" s="28" t="str">
        <f>IF('Basic Elections'!$C$115="","",IF(E62=0,"None",'Voluntary Elections'!$C$20))</f>
        <v/>
      </c>
      <c r="AD62" s="153" t="str">
        <f>IF('Basic Elections'!$C$115="","",IF(C62/12&gt;10000,10000,C62/12))</f>
        <v/>
      </c>
      <c r="AE62" s="154" t="str">
        <f>IF('Basic Elections'!$C$115="","",IF(OR(E62=0,AC62="None"),0,INDEX('census age lookup Vol LTD'!$B$4:$E$103,MATCH(D62,'census age lookup Vol LTD'!$A$4:$A$103,0),MATCH(AC62,'census age lookup Vol LTD'!$B$3:$E$3,0))*(AD62/100)))</f>
        <v/>
      </c>
    </row>
    <row r="63" spans="1:31" x14ac:dyDescent="0.3">
      <c r="A63" s="146" t="str">
        <f>IF('Basic Elections'!$C$116="","",'Basic Elections'!E116)</f>
        <v/>
      </c>
      <c r="B63" s="28" t="str">
        <f>IF('Basic Elections'!$C$116="","",'Basic Elections'!F116)</f>
        <v/>
      </c>
      <c r="C63" s="28" t="str">
        <f>IF('Basic Elections'!$C$116="","",'Basic Elections'!G116)</f>
        <v/>
      </c>
      <c r="D63" s="28" t="str">
        <f ca="1">IF('Basic Elections'!$C$116="","",IF(B63&gt;0,B63,IF(A63&gt;0,DATEDIF(A63,TODAY(),"Y"),0)))</f>
        <v/>
      </c>
      <c r="E63" s="28" t="str">
        <f>IF('Basic Elections'!$C$116="","",IF(OR(A63&lt;&gt;0,B63&lt;&gt;0),1,0))</f>
        <v/>
      </c>
      <c r="F63" s="28" t="str">
        <f>IF('Basic Elections'!$C$116="","",IF(E63=1,F62+1,0))</f>
        <v/>
      </c>
      <c r="G63" s="28" t="str">
        <f>IF('Basic Elections'!$C$116="","",'Basic Elections'!$C$18)</f>
        <v/>
      </c>
      <c r="H63" s="152" t="str">
        <f>IF('Basic Elections'!$C$116="","",IF(ROUNDUP(C63,-3)&gt;100000,100000,ROUNDUP(C63,-3)))</f>
        <v/>
      </c>
      <c r="I63" s="28" t="str">
        <f>IF('Basic Elections'!$C$116="","",'Basic Elections'!$C$29)</f>
        <v/>
      </c>
      <c r="J63" s="28" t="str">
        <f>IF('Basic Elections'!$C$116="","",'Basic Elections'!$C$34)</f>
        <v/>
      </c>
      <c r="K63" s="153" t="str">
        <f>IF('Basic Elections'!$C$116="","",IF(OR(J63="A",J63="B",J63="C",J63="D"),(IF((C63/52)*0.6667&gt;1000,1000,(C63/52)*0.6667)),0))</f>
        <v/>
      </c>
      <c r="L63" s="153" t="str">
        <f>IF('Basic Elections'!$C$116="","",(IF(AND(J63&lt;&gt;"None",E63&lt;&gt;0),VLOOKUP(J63,STD_Rates_lookup,2,FALSE),0))*(K63/10))</f>
        <v/>
      </c>
      <c r="M63" s="153" t="str">
        <f>IF('Basic Elections'!$C$116="","",IF(OR(J63="E",J63="F",J63="G",J63="H"),IF((C63/52)*0.6&gt;1000,1000,(C63/52)*0.6),0))</f>
        <v/>
      </c>
      <c r="N63" s="153" t="str">
        <f>IF('Basic Elections'!$C$116="","",(IF(AND(J63&lt;&gt;"None",E63&lt;&gt;0),VLOOKUP(J63,STD_Rates_lookup,2,FALSE),0))*(M63/10))</f>
        <v/>
      </c>
      <c r="O63" s="28" t="str">
        <f>IF('Basic Elections'!$C$116="","",'Basic Elections'!$C$45)</f>
        <v/>
      </c>
      <c r="P63" s="153" t="str">
        <f>IF('Basic Elections'!$C$116="","",IF(C63/12&gt;10000,10000,C63/12))</f>
        <v/>
      </c>
      <c r="Q63" s="153" t="str">
        <f>IF('Basic Elections'!$C$116="","",(IF(AND(O63&lt;&gt;"None",E63&lt;&gt;0),VLOOKUP(O63,LTD_Rates_lookup,2,FALSE),0))*(P63/100))</f>
        <v/>
      </c>
      <c r="R63" s="28" t="str">
        <f>IF('Basic Elections'!$C$116="","",IF(D63=0,0,VLOOKUP(D63,life_age_reduction,4,FALSE)))</f>
        <v/>
      </c>
      <c r="S63" s="28" t="str">
        <f>IF('Basic Elections'!$C$116="","",IF(G63="A",H63,0))</f>
        <v/>
      </c>
      <c r="T63" s="28" t="str">
        <f>IF('Basic Elections'!$C$116="","",IF(OR(G63="B",G63="C",G63="D",G63="E",G63="F"),VLOOKUP(G63,summary_benefit_lookup,2,FALSE),0))</f>
        <v/>
      </c>
      <c r="U63" s="28" t="str">
        <f>IF('Basic Elections'!$C$116="","",T63+S63)</f>
        <v/>
      </c>
      <c r="V63" s="28" t="str">
        <f t="shared" si="0"/>
        <v/>
      </c>
      <c r="W63" s="154" t="str">
        <f>IF('Basic Elections'!$C$116="","",IF(E63&gt;0,(V63*'summary lookup and rates'!$C$5)/1000,0))</f>
        <v/>
      </c>
      <c r="X63" s="154" t="str">
        <f>IF('Basic Elections'!$C$116="","",(V63*'summary lookup and rates'!$C$6)/1000)</f>
        <v/>
      </c>
      <c r="Y63" s="28" t="str">
        <f>IF('Basic Elections'!$C$116="","",IF(AND(E63&gt;0,'Basic Elections'!$C$29="Yes"),'summary lookup and rates'!$C$7,0))</f>
        <v/>
      </c>
      <c r="Z63" s="28" t="str">
        <f>IF('Basic Elections'!$C$116="","",IF(E63=0,"None",'Voluntary Elections'!$C$14))</f>
        <v/>
      </c>
      <c r="AA63" s="153" t="str">
        <f>IF('Basic Elections'!$C$116="","",IF((C63/52)*0.6&gt;1000,1000,(C63/52)*0.6))</f>
        <v/>
      </c>
      <c r="AB63" s="154" t="str">
        <f>IF('Basic Elections'!$C$116="","",IF(OR(E63=0,Z63="None"),0,INDEX('census age lookup Vol STD'!$B$4:$E$103,MATCH(D63,'census age lookup Vol STD'!$A$4:$A$103,0),MATCH(Z63,'census age lookup Vol STD'!$B$3:$E$3,0))*(AA63/10)))</f>
        <v/>
      </c>
      <c r="AC63" s="28" t="str">
        <f>IF('Basic Elections'!$C$116="","",IF(E63=0,"None",'Voluntary Elections'!$C$20))</f>
        <v/>
      </c>
      <c r="AD63" s="153" t="str">
        <f>IF('Basic Elections'!$C$116="","",IF(C63/12&gt;10000,10000,C63/12))</f>
        <v/>
      </c>
      <c r="AE63" s="154" t="str">
        <f>IF('Basic Elections'!$C$116="","",IF(OR(E63=0,AC63="None"),0,INDEX('census age lookup Vol LTD'!$B$4:$E$103,MATCH(D63,'census age lookup Vol LTD'!$A$4:$A$103,0),MATCH(AC63,'census age lookup Vol LTD'!$B$3:$E$3,0))*(AD63/100)))</f>
        <v/>
      </c>
    </row>
    <row r="64" spans="1:31" x14ac:dyDescent="0.3">
      <c r="A64" s="146" t="str">
        <f>IF('Basic Elections'!$C$117="","",'Basic Elections'!E117)</f>
        <v/>
      </c>
      <c r="B64" s="28" t="str">
        <f>IF('Basic Elections'!$C$117="","",'Basic Elections'!F117)</f>
        <v/>
      </c>
      <c r="C64" s="28" t="str">
        <f>IF('Basic Elections'!$C$117="","",'Basic Elections'!G117)</f>
        <v/>
      </c>
      <c r="D64" s="28" t="str">
        <f ca="1">IF('Basic Elections'!$C$117="","",IF(B64&gt;0,B64,IF(A64&gt;0,DATEDIF(A64,TODAY(),"Y"),0)))</f>
        <v/>
      </c>
      <c r="E64" s="28" t="str">
        <f>IF('Basic Elections'!$C$117="","",IF(OR(A64&lt;&gt;0,B64&lt;&gt;0),1,0))</f>
        <v/>
      </c>
      <c r="F64" s="28" t="str">
        <f>IF('Basic Elections'!$C$117="","",IF(E64=1,F63+1,0))</f>
        <v/>
      </c>
      <c r="G64" s="28" t="str">
        <f>IF('Basic Elections'!$C$117="","",'Basic Elections'!$C$18)</f>
        <v/>
      </c>
      <c r="H64" s="152" t="str">
        <f>IF('Basic Elections'!$C$117="","",IF(ROUNDUP(C64,-3)&gt;100000,100000,ROUNDUP(C64,-3)))</f>
        <v/>
      </c>
      <c r="I64" s="28" t="str">
        <f>IF('Basic Elections'!$C$117="","",'Basic Elections'!$C$29)</f>
        <v/>
      </c>
      <c r="J64" s="28" t="str">
        <f>IF('Basic Elections'!$C$117="","",'Basic Elections'!$C$34)</f>
        <v/>
      </c>
      <c r="K64" s="153" t="str">
        <f>IF('Basic Elections'!$C$117="","",IF(OR(J64="A",J64="B",J64="C",J64="D"),(IF((C64/52)*0.6667&gt;1000,1000,(C64/52)*0.6667)),0))</f>
        <v/>
      </c>
      <c r="L64" s="153" t="str">
        <f>IF('Basic Elections'!$C$117="","",(IF(AND(J64&lt;&gt;"None",E64&lt;&gt;0),VLOOKUP(J64,STD_Rates_lookup,2,FALSE),0))*(K64/10))</f>
        <v/>
      </c>
      <c r="M64" s="153" t="str">
        <f>IF('Basic Elections'!$C$117="","",IF(OR(J64="E",J64="F",J64="G",J64="H"),IF((C64/52)*0.6&gt;1000,1000,(C64/52)*0.6),0))</f>
        <v/>
      </c>
      <c r="N64" s="153" t="str">
        <f>IF('Basic Elections'!$C$117="","",(IF(AND(J64&lt;&gt;"None",E64&lt;&gt;0),VLOOKUP(J64,STD_Rates_lookup,2,FALSE),0))*(M64/10))</f>
        <v/>
      </c>
      <c r="O64" s="28" t="str">
        <f>IF('Basic Elections'!$C$117="","",'Basic Elections'!$C$45)</f>
        <v/>
      </c>
      <c r="P64" s="153" t="str">
        <f>IF('Basic Elections'!$C$117="","",IF(C64/12&gt;10000,10000,C64/12))</f>
        <v/>
      </c>
      <c r="Q64" s="153" t="str">
        <f>IF('Basic Elections'!$C$117="","",(IF(AND(O64&lt;&gt;"None",E64&lt;&gt;0),VLOOKUP(O64,LTD_Rates_lookup,2,FALSE),0))*(P64/100))</f>
        <v/>
      </c>
      <c r="R64" s="28" t="str">
        <f>IF('Basic Elections'!$C$117="","",IF(D64=0,0,VLOOKUP(D64,life_age_reduction,4,FALSE)))</f>
        <v/>
      </c>
      <c r="S64" s="28" t="str">
        <f>IF('Basic Elections'!$C$117="","",IF(G64="A",H64,0))</f>
        <v/>
      </c>
      <c r="T64" s="28" t="str">
        <f>IF('Basic Elections'!$C$117="","",IF(OR(G64="B",G64="C",G64="D",G64="E",G64="F"),VLOOKUP(G64,summary_benefit_lookup,2,FALSE),0))</f>
        <v/>
      </c>
      <c r="U64" s="28" t="str">
        <f>IF('Basic Elections'!$C$117="","",T64+S64)</f>
        <v/>
      </c>
      <c r="V64" s="28" t="str">
        <f t="shared" si="0"/>
        <v/>
      </c>
      <c r="W64" s="154" t="str">
        <f>IF('Basic Elections'!$C$117="","",IF(E64&gt;0,(V64*'summary lookup and rates'!$C$5)/1000,0))</f>
        <v/>
      </c>
      <c r="X64" s="154" t="str">
        <f>IF('Basic Elections'!$C$117="","",(V64*'summary lookup and rates'!$C$6)/1000)</f>
        <v/>
      </c>
      <c r="Y64" s="28" t="str">
        <f>IF('Basic Elections'!$C$117="","",IF(AND(E64&gt;0,'Basic Elections'!$C$29="Yes"),'summary lookup and rates'!$C$7,0))</f>
        <v/>
      </c>
      <c r="Z64" s="28" t="str">
        <f>IF('Basic Elections'!$C$117="","",IF(E64=0,"None",'Voluntary Elections'!$C$14))</f>
        <v/>
      </c>
      <c r="AA64" s="153" t="str">
        <f>IF('Basic Elections'!$C$117="","",IF((C64/52)*0.6&gt;1000,1000,(C64/52)*0.6))</f>
        <v/>
      </c>
      <c r="AB64" s="154" t="str">
        <f>IF('Basic Elections'!$C$117="","",IF(OR(E64=0,Z64="None"),0,INDEX('census age lookup Vol STD'!$B$4:$E$103,MATCH(D64,'census age lookup Vol STD'!$A$4:$A$103,0),MATCH(Z64,'census age lookup Vol STD'!$B$3:$E$3,0))*(AA64/10)))</f>
        <v/>
      </c>
      <c r="AC64" s="28" t="str">
        <f>IF('Basic Elections'!$C$117="","",IF(E64=0,"None",'Voluntary Elections'!$C$20))</f>
        <v/>
      </c>
      <c r="AD64" s="153" t="str">
        <f>IF('Basic Elections'!$C$117="","",IF(C64/12&gt;10000,10000,C64/12))</f>
        <v/>
      </c>
      <c r="AE64" s="154" t="str">
        <f>IF('Basic Elections'!$C$117="","",IF(OR(E64=0,AC64="None"),0,INDEX('census age lookup Vol LTD'!$B$4:$E$103,MATCH(D64,'census age lookup Vol LTD'!$A$4:$A$103,0),MATCH(AC64,'census age lookup Vol LTD'!$B$3:$E$3,0))*(AD64/100)))</f>
        <v/>
      </c>
    </row>
    <row r="65" spans="1:31" x14ac:dyDescent="0.3">
      <c r="A65" s="146" t="str">
        <f>IF('Basic Elections'!$C$118="","",'Basic Elections'!E118)</f>
        <v/>
      </c>
      <c r="B65" s="28" t="str">
        <f>IF('Basic Elections'!$C$118="","",'Basic Elections'!F118)</f>
        <v/>
      </c>
      <c r="C65" s="28" t="str">
        <f>IF('Basic Elections'!$C$118="","",'Basic Elections'!G118)</f>
        <v/>
      </c>
      <c r="D65" s="28" t="str">
        <f ca="1">IF('Basic Elections'!$C$118="","",IF(B65&gt;0,B65,IF(A65&gt;0,DATEDIF(A65,TODAY(),"Y"),0)))</f>
        <v/>
      </c>
      <c r="E65" s="28" t="str">
        <f>IF('Basic Elections'!$C$118="","",IF(OR(A65&lt;&gt;0,B65&lt;&gt;0),1,0))</f>
        <v/>
      </c>
      <c r="F65" s="28" t="str">
        <f>IF('Basic Elections'!$C$118="","",IF(E65=1,F64+1,0))</f>
        <v/>
      </c>
      <c r="G65" s="28" t="str">
        <f>IF('Basic Elections'!$C$118="","",'Basic Elections'!$C$18)</f>
        <v/>
      </c>
      <c r="H65" s="152" t="str">
        <f>IF('Basic Elections'!$C$118="","",IF(ROUNDUP(C65,-3)&gt;100000,100000,ROUNDUP(C65,-3)))</f>
        <v/>
      </c>
      <c r="I65" s="28" t="str">
        <f>IF('Basic Elections'!$C$118="","",'Basic Elections'!$C$29)</f>
        <v/>
      </c>
      <c r="J65" s="28" t="str">
        <f>IF('Basic Elections'!$C$118="","",'Basic Elections'!$C$34)</f>
        <v/>
      </c>
      <c r="K65" s="153" t="str">
        <f>IF('Basic Elections'!$C$118="","",IF(OR(J65="A",J65="B",J65="C",J65="D"),(IF((C65/52)*0.6667&gt;1000,1000,(C65/52)*0.6667)),0))</f>
        <v/>
      </c>
      <c r="L65" s="153" t="str">
        <f>IF('Basic Elections'!$C$118="","",(IF(AND(J65&lt;&gt;"None",E65&lt;&gt;0),VLOOKUP(J65,STD_Rates_lookup,2,FALSE),0))*(K65/10))</f>
        <v/>
      </c>
      <c r="M65" s="153" t="str">
        <f>IF('Basic Elections'!$C$118="","",IF(OR(J65="E",J65="F",J65="G",J65="H"),IF((C65/52)*0.6&gt;1000,1000,(C65/52)*0.6),0))</f>
        <v/>
      </c>
      <c r="N65" s="153" t="str">
        <f>IF('Basic Elections'!$C$118="","",(IF(AND(J65&lt;&gt;"None",E65&lt;&gt;0),VLOOKUP(J65,STD_Rates_lookup,2,FALSE),0))*(M65/10))</f>
        <v/>
      </c>
      <c r="O65" s="28" t="str">
        <f>IF('Basic Elections'!$C$118="","",'Basic Elections'!$C$45)</f>
        <v/>
      </c>
      <c r="P65" s="153" t="str">
        <f>IF('Basic Elections'!$C$118="","",IF(C65/12&gt;10000,10000,C65/12))</f>
        <v/>
      </c>
      <c r="Q65" s="153" t="str">
        <f>IF('Basic Elections'!$C$118="","",(IF(AND(O65&lt;&gt;"None",E65&lt;&gt;0),VLOOKUP(O65,LTD_Rates_lookup,2,FALSE),0))*(P65/100))</f>
        <v/>
      </c>
      <c r="R65" s="28" t="str">
        <f>IF('Basic Elections'!$C$118="","",IF(D65=0,0,VLOOKUP(D65,life_age_reduction,4,FALSE)))</f>
        <v/>
      </c>
      <c r="S65" s="28" t="str">
        <f>IF('Basic Elections'!$C$118="","",IF(G65="A",H65,0))</f>
        <v/>
      </c>
      <c r="T65" s="28" t="str">
        <f>IF('Basic Elections'!$C$118="","",IF(OR(G65="B",G65="C",G65="D",G65="E",G65="F"),VLOOKUP(G65,summary_benefit_lookup,2,FALSE),0))</f>
        <v/>
      </c>
      <c r="U65" s="28" t="str">
        <f>IF('Basic Elections'!$C$118="","",T65+S65)</f>
        <v/>
      </c>
      <c r="V65" s="28" t="str">
        <f t="shared" si="0"/>
        <v/>
      </c>
      <c r="W65" s="154" t="str">
        <f>IF('Basic Elections'!$C$118="","",IF(E65&gt;0,(V65*'summary lookup and rates'!$C$5)/1000,0))</f>
        <v/>
      </c>
      <c r="X65" s="154" t="str">
        <f>IF('Basic Elections'!$C$118="","",(V65*'summary lookup and rates'!$C$6)/1000)</f>
        <v/>
      </c>
      <c r="Y65" s="28" t="str">
        <f>IF('Basic Elections'!$C$118="","",IF(AND(E65&gt;0,'Basic Elections'!$C$29="Yes"),'summary lookup and rates'!$C$7,0))</f>
        <v/>
      </c>
      <c r="Z65" s="28" t="str">
        <f>IF('Basic Elections'!$C$118="","",IF(E65=0,"None",'Voluntary Elections'!$C$14))</f>
        <v/>
      </c>
      <c r="AA65" s="153" t="str">
        <f>IF('Basic Elections'!$C$118="","",IF((C65/52)*0.6&gt;1000,1000,(C65/52)*0.6))</f>
        <v/>
      </c>
      <c r="AB65" s="154" t="str">
        <f>IF('Basic Elections'!$C$118="","",IF(OR(E65=0,Z65="None"),0,INDEX('census age lookup Vol STD'!$B$4:$E$103,MATCH(D65,'census age lookup Vol STD'!$A$4:$A$103,0),MATCH(Z65,'census age lookup Vol STD'!$B$3:$E$3,0))*(AA65/10)))</f>
        <v/>
      </c>
      <c r="AC65" s="28" t="str">
        <f>IF('Basic Elections'!$C$118="","",IF(E65=0,"None",'Voluntary Elections'!$C$20))</f>
        <v/>
      </c>
      <c r="AD65" s="153" t="str">
        <f>IF('Basic Elections'!$C$118="","",IF(C65/12&gt;10000,10000,C65/12))</f>
        <v/>
      </c>
      <c r="AE65" s="154" t="str">
        <f>IF('Basic Elections'!$C$118="","",IF(OR(E65=0,AC65="None"),0,INDEX('census age lookup Vol LTD'!$B$4:$E$103,MATCH(D65,'census age lookup Vol LTD'!$A$4:$A$103,0),MATCH(AC65,'census age lookup Vol LTD'!$B$3:$E$3,0))*(AD65/100)))</f>
        <v/>
      </c>
    </row>
    <row r="66" spans="1:31" x14ac:dyDescent="0.3">
      <c r="A66" s="146" t="str">
        <f>IF('Basic Elections'!$C$119="","",'Basic Elections'!E119)</f>
        <v/>
      </c>
      <c r="B66" s="28" t="str">
        <f>IF('Basic Elections'!$C$119="","",'Basic Elections'!F119)</f>
        <v/>
      </c>
      <c r="C66" s="28" t="str">
        <f>IF('Basic Elections'!$C$119="","",'Basic Elections'!G119)</f>
        <v/>
      </c>
      <c r="D66" s="28" t="str">
        <f ca="1">IF('Basic Elections'!$C$119="","",IF(B66&gt;0,B66,IF(A66&gt;0,DATEDIF(A66,TODAY(),"Y"),0)))</f>
        <v/>
      </c>
      <c r="E66" s="28" t="str">
        <f>IF('Basic Elections'!$C$119="","",IF(OR(A66&lt;&gt;0,B66&lt;&gt;0),1,0))</f>
        <v/>
      </c>
      <c r="F66" s="28" t="str">
        <f>IF('Basic Elections'!$C$119="","",IF(E66=1,F65+1,0))</f>
        <v/>
      </c>
      <c r="G66" s="28" t="str">
        <f>IF('Basic Elections'!$C$119="","",'Basic Elections'!$C$18)</f>
        <v/>
      </c>
      <c r="H66" s="152" t="str">
        <f>IF('Basic Elections'!$C$119="","",IF(ROUNDUP(C66,-3)&gt;100000,100000,ROUNDUP(C66,-3)))</f>
        <v/>
      </c>
      <c r="I66" s="28" t="str">
        <f>IF('Basic Elections'!$C$119="","",'Basic Elections'!$C$29)</f>
        <v/>
      </c>
      <c r="J66" s="28" t="str">
        <f>IF('Basic Elections'!$C$119="","",'Basic Elections'!$C$34)</f>
        <v/>
      </c>
      <c r="K66" s="153" t="str">
        <f>IF('Basic Elections'!$C$119="","",IF(OR(J66="A",J66="B",J66="C",J66="D"),(IF((C66/52)*0.6667&gt;1000,1000,(C66/52)*0.6667)),0))</f>
        <v/>
      </c>
      <c r="L66" s="153" t="str">
        <f>IF('Basic Elections'!$C$119="","",(IF(AND(J66&lt;&gt;"None",E66&lt;&gt;0),VLOOKUP(J66,STD_Rates_lookup,2,FALSE),0))*(K66/10))</f>
        <v/>
      </c>
      <c r="M66" s="153" t="str">
        <f>IF('Basic Elections'!$C$119="","",IF(OR(J66="E",J66="F",J66="G",J66="H"),IF((C66/52)*0.6&gt;1000,1000,(C66/52)*0.6),0))</f>
        <v/>
      </c>
      <c r="N66" s="153" t="str">
        <f>IF('Basic Elections'!$C$119="","",(IF(AND(J66&lt;&gt;"None",E66&lt;&gt;0),VLOOKUP(J66,STD_Rates_lookup,2,FALSE),0))*(M66/10))</f>
        <v/>
      </c>
      <c r="O66" s="28" t="str">
        <f>IF('Basic Elections'!$C$119="","",'Basic Elections'!$C$45)</f>
        <v/>
      </c>
      <c r="P66" s="153" t="str">
        <f>IF('Basic Elections'!$C$119="","",IF(C66/12&gt;10000,10000,C66/12))</f>
        <v/>
      </c>
      <c r="Q66" s="153" t="str">
        <f>IF('Basic Elections'!$C$119="","",(IF(AND(O66&lt;&gt;"None",E66&lt;&gt;0),VLOOKUP(O66,LTD_Rates_lookup,2,FALSE),0))*(P66/100))</f>
        <v/>
      </c>
      <c r="R66" s="28" t="str">
        <f>IF('Basic Elections'!$C$119="","",IF(D66=0,0,VLOOKUP(D66,life_age_reduction,4,FALSE)))</f>
        <v/>
      </c>
      <c r="S66" s="28" t="str">
        <f>IF('Basic Elections'!$C$119="","",IF(G66="A",H66,0))</f>
        <v/>
      </c>
      <c r="T66" s="28" t="str">
        <f>IF('Basic Elections'!$C$119="","",IF(OR(G66="B",G66="C",G66="D",G66="E",G66="F"),VLOOKUP(G66,summary_benefit_lookup,2,FALSE),0))</f>
        <v/>
      </c>
      <c r="U66" s="28" t="str">
        <f>IF('Basic Elections'!$C$119="","",T66+S66)</f>
        <v/>
      </c>
      <c r="V66" s="28" t="str">
        <f t="shared" si="0"/>
        <v/>
      </c>
      <c r="W66" s="154" t="str">
        <f>IF('Basic Elections'!$C$119="","",IF(E66&gt;0,(V66*'summary lookup and rates'!$C$5)/1000,0))</f>
        <v/>
      </c>
      <c r="X66" s="154" t="str">
        <f>IF('Basic Elections'!$C$119="","",(V66*'summary lookup and rates'!$C$6)/1000)</f>
        <v/>
      </c>
      <c r="Y66" s="28" t="str">
        <f>IF('Basic Elections'!$C$119="","",IF(AND(E66&gt;0,'Basic Elections'!$C$29="Yes"),'summary lookup and rates'!$C$7,0))</f>
        <v/>
      </c>
      <c r="Z66" s="28" t="str">
        <f>IF('Basic Elections'!$C$119="","",IF(E66=0,"None",'Voluntary Elections'!$C$14))</f>
        <v/>
      </c>
      <c r="AA66" s="153" t="str">
        <f>IF('Basic Elections'!$C$119="","",IF((C66/52)*0.6&gt;1000,1000,(C66/52)*0.6))</f>
        <v/>
      </c>
      <c r="AB66" s="154" t="str">
        <f>IF('Basic Elections'!$C$119="","",IF(OR(E66=0,Z66="None"),0,INDEX('census age lookup Vol STD'!$B$4:$E$103,MATCH(D66,'census age lookup Vol STD'!$A$4:$A$103,0),MATCH(Z66,'census age lookup Vol STD'!$B$3:$E$3,0))*(AA66/10)))</f>
        <v/>
      </c>
      <c r="AC66" s="28" t="str">
        <f>IF('Basic Elections'!$C$119="","",IF(E66=0,"None",'Voluntary Elections'!$C$20))</f>
        <v/>
      </c>
      <c r="AD66" s="153" t="str">
        <f>IF('Basic Elections'!$C$119="","",IF(C66/12&gt;10000,10000,C66/12))</f>
        <v/>
      </c>
      <c r="AE66" s="154" t="str">
        <f>IF('Basic Elections'!$C$119="","",IF(OR(E66=0,AC66="None"),0,INDEX('census age lookup Vol LTD'!$B$4:$E$103,MATCH(D66,'census age lookup Vol LTD'!$A$4:$A$103,0),MATCH(AC66,'census age lookup Vol LTD'!$B$3:$E$3,0))*(AD66/100)))</f>
        <v/>
      </c>
    </row>
    <row r="67" spans="1:31" x14ac:dyDescent="0.3">
      <c r="A67" s="146" t="str">
        <f>IF('Basic Elections'!$C$120="","",'Basic Elections'!E120)</f>
        <v/>
      </c>
      <c r="B67" s="28" t="str">
        <f>IF('Basic Elections'!$C$120="","",'Basic Elections'!F120)</f>
        <v/>
      </c>
      <c r="C67" s="28" t="str">
        <f>IF('Basic Elections'!$C$120="","",'Basic Elections'!G120)</f>
        <v/>
      </c>
      <c r="D67" s="28" t="str">
        <f ca="1">IF('Basic Elections'!$C$120="","",IF(B67&gt;0,B67,IF(A67&gt;0,DATEDIF(A67,TODAY(),"Y"),0)))</f>
        <v/>
      </c>
      <c r="E67" s="28" t="str">
        <f>IF('Basic Elections'!$C$120="","",IF(OR(A67&lt;&gt;0,B67&lt;&gt;0),1,0))</f>
        <v/>
      </c>
      <c r="F67" s="28" t="str">
        <f>IF('Basic Elections'!$C$120="","",IF(E67=1,F66+1,0))</f>
        <v/>
      </c>
      <c r="G67" s="28" t="str">
        <f>IF('Basic Elections'!$C$120="","",'Basic Elections'!$C$18)</f>
        <v/>
      </c>
      <c r="H67" s="152" t="str">
        <f>IF('Basic Elections'!$C$120="","",IF(ROUNDUP(C67,-3)&gt;100000,100000,ROUNDUP(C67,-3)))</f>
        <v/>
      </c>
      <c r="I67" s="28" t="str">
        <f>IF('Basic Elections'!$C$120="","",'Basic Elections'!$C$29)</f>
        <v/>
      </c>
      <c r="J67" s="28" t="str">
        <f>IF('Basic Elections'!$C$120="","",'Basic Elections'!$C$34)</f>
        <v/>
      </c>
      <c r="K67" s="153" t="str">
        <f>IF('Basic Elections'!$C$120="","",IF(OR(J67="A",J67="B",J67="C",J67="D"),(IF((C67/52)*0.6667&gt;1000,1000,(C67/52)*0.6667)),0))</f>
        <v/>
      </c>
      <c r="L67" s="153" t="str">
        <f>IF('Basic Elections'!$C$120="","",(IF(AND(J67&lt;&gt;"None",E67&lt;&gt;0),VLOOKUP(J67,STD_Rates_lookup,2,FALSE),0))*(K67/10))</f>
        <v/>
      </c>
      <c r="M67" s="153" t="str">
        <f>IF('Basic Elections'!$C$120="","",IF(OR(J67="E",J67="F",J67="G",J67="H"),IF((C67/52)*0.6&gt;1000,1000,(C67/52)*0.6),0))</f>
        <v/>
      </c>
      <c r="N67" s="153" t="str">
        <f>IF('Basic Elections'!$C$120="","",(IF(AND(J67&lt;&gt;"None",E67&lt;&gt;0),VLOOKUP(J67,STD_Rates_lookup,2,FALSE),0))*(M67/10))</f>
        <v/>
      </c>
      <c r="O67" s="28" t="str">
        <f>IF('Basic Elections'!$C$120="","",'Basic Elections'!$C$45)</f>
        <v/>
      </c>
      <c r="P67" s="153" t="str">
        <f>IF('Basic Elections'!$C$120="","",IF(C67/12&gt;10000,10000,C67/12))</f>
        <v/>
      </c>
      <c r="Q67" s="153" t="str">
        <f>IF('Basic Elections'!$C$120="","",(IF(AND(O67&lt;&gt;"None",E67&lt;&gt;0),VLOOKUP(O67,LTD_Rates_lookup,2,FALSE),0))*(P67/100))</f>
        <v/>
      </c>
      <c r="R67" s="28" t="str">
        <f>IF('Basic Elections'!$C$120="","",IF(D67=0,0,VLOOKUP(D67,life_age_reduction,4,FALSE)))</f>
        <v/>
      </c>
      <c r="S67" s="28" t="str">
        <f>IF('Basic Elections'!$C$120="","",IF(G67="A",H67,0))</f>
        <v/>
      </c>
      <c r="T67" s="28" t="str">
        <f>IF('Basic Elections'!$C$120="","",IF(OR(G67="B",G67="C",G67="D",G67="E",G67="F"),VLOOKUP(G67,summary_benefit_lookup,2,FALSE),0))</f>
        <v/>
      </c>
      <c r="U67" s="28" t="str">
        <f>IF('Basic Elections'!$C$120="","",T67+S67)</f>
        <v/>
      </c>
      <c r="V67" s="28" t="str">
        <f t="shared" si="0"/>
        <v/>
      </c>
      <c r="W67" s="154" t="str">
        <f>IF('Basic Elections'!$C$120="","",IF(E67&gt;0,(V67*'summary lookup and rates'!$C$5)/1000,0))</f>
        <v/>
      </c>
      <c r="X67" s="154" t="str">
        <f>IF('Basic Elections'!$C$120="","",(V67*'summary lookup and rates'!$C$6)/1000)</f>
        <v/>
      </c>
      <c r="Y67" s="28" t="str">
        <f>IF('Basic Elections'!$C$120="","",IF(AND(E67&gt;0,'Basic Elections'!$C$29="Yes"),'summary lookup and rates'!$C$7,0))</f>
        <v/>
      </c>
      <c r="Z67" s="28" t="str">
        <f>IF('Basic Elections'!$C$120="","",IF(E67=0,"None",'Voluntary Elections'!$C$14))</f>
        <v/>
      </c>
      <c r="AA67" s="153" t="str">
        <f>IF('Basic Elections'!$C$120="","",IF((C67/52)*0.6&gt;1000,1000,(C67/52)*0.6))</f>
        <v/>
      </c>
      <c r="AB67" s="154" t="str">
        <f>IF('Basic Elections'!$C$120="","",IF(OR(E67=0,Z67="None"),0,INDEX('census age lookup Vol STD'!$B$4:$E$103,MATCH(D67,'census age lookup Vol STD'!$A$4:$A$103,0),MATCH(Z67,'census age lookup Vol STD'!$B$3:$E$3,0))*(AA67/10)))</f>
        <v/>
      </c>
      <c r="AC67" s="28" t="str">
        <f>IF('Basic Elections'!$C$120="","",IF(E67=0,"None",'Voluntary Elections'!$C$20))</f>
        <v/>
      </c>
      <c r="AD67" s="153" t="str">
        <f>IF('Basic Elections'!$C$120="","",IF(C67/12&gt;10000,10000,C67/12))</f>
        <v/>
      </c>
      <c r="AE67" s="154" t="str">
        <f>IF('Basic Elections'!$C$120="","",IF(OR(E67=0,AC67="None"),0,INDEX('census age lookup Vol LTD'!$B$4:$E$103,MATCH(D67,'census age lookup Vol LTD'!$A$4:$A$103,0),MATCH(AC67,'census age lookup Vol LTD'!$B$3:$E$3,0))*(AD67/100)))</f>
        <v/>
      </c>
    </row>
    <row r="68" spans="1:31" x14ac:dyDescent="0.3">
      <c r="A68" s="146" t="str">
        <f>IF('Basic Elections'!$C$121="","",'Basic Elections'!E121)</f>
        <v/>
      </c>
      <c r="B68" s="28" t="str">
        <f>IF('Basic Elections'!$C$121="","",'Basic Elections'!F121)</f>
        <v/>
      </c>
      <c r="C68" s="28" t="str">
        <f>IF('Basic Elections'!$C$121="","",'Basic Elections'!G121)</f>
        <v/>
      </c>
      <c r="D68" s="28" t="str">
        <f ca="1">IF('Basic Elections'!$C$121="","",IF(B68&gt;0,B68,IF(A68&gt;0,DATEDIF(A68,TODAY(),"Y"),0)))</f>
        <v/>
      </c>
      <c r="E68" s="28" t="str">
        <f>IF('Basic Elections'!$C$121="","",IF(OR(A68&lt;&gt;0,B68&lt;&gt;0),1,0))</f>
        <v/>
      </c>
      <c r="F68" s="28" t="str">
        <f>IF('Basic Elections'!$C$121="","",IF(E68=1,F67+1,0))</f>
        <v/>
      </c>
      <c r="G68" s="28" t="str">
        <f>IF('Basic Elections'!$C$121="","",'Basic Elections'!$C$18)</f>
        <v/>
      </c>
      <c r="H68" s="152" t="str">
        <f>IF('Basic Elections'!$C$121="","",IF(ROUNDUP(C68,-3)&gt;100000,100000,ROUNDUP(C68,-3)))</f>
        <v/>
      </c>
      <c r="I68" s="28" t="str">
        <f>IF('Basic Elections'!$C$121="","",'Basic Elections'!$C$29)</f>
        <v/>
      </c>
      <c r="J68" s="28" t="str">
        <f>IF('Basic Elections'!$C$121="","",'Basic Elections'!$C$34)</f>
        <v/>
      </c>
      <c r="K68" s="153" t="str">
        <f>IF('Basic Elections'!$C$121="","",IF(OR(J68="A",J68="B",J68="C",J68="D"),(IF((C68/52)*0.6667&gt;1000,1000,(C68/52)*0.6667)),0))</f>
        <v/>
      </c>
      <c r="L68" s="153" t="str">
        <f>IF('Basic Elections'!$C$121="","",(IF(AND(J68&lt;&gt;"None",E68&lt;&gt;0),VLOOKUP(J68,STD_Rates_lookup,2,FALSE),0))*(K68/10))</f>
        <v/>
      </c>
      <c r="M68" s="153" t="str">
        <f>IF('Basic Elections'!$C$121="","",IF(OR(J68="E",J68="F",J68="G",J68="H"),IF((C68/52)*0.6&gt;1000,1000,(C68/52)*0.6),0))</f>
        <v/>
      </c>
      <c r="N68" s="153" t="str">
        <f>IF('Basic Elections'!$C$121="","",(IF(AND(J68&lt;&gt;"None",E68&lt;&gt;0),VLOOKUP(J68,STD_Rates_lookup,2,FALSE),0))*(M68/10))</f>
        <v/>
      </c>
      <c r="O68" s="28" t="str">
        <f>IF('Basic Elections'!$C$121="","",'Basic Elections'!$C$45)</f>
        <v/>
      </c>
      <c r="P68" s="153" t="str">
        <f>IF('Basic Elections'!$C$121="","",IF(C68/12&gt;10000,10000,C68/12))</f>
        <v/>
      </c>
      <c r="Q68" s="153" t="str">
        <f>IF('Basic Elections'!$C$121="","",(IF(AND(O68&lt;&gt;"None",E68&lt;&gt;0),VLOOKUP(O68,LTD_Rates_lookup,2,FALSE),0))*(P68/100))</f>
        <v/>
      </c>
      <c r="R68" s="28" t="str">
        <f>IF('Basic Elections'!$C$121="","",IF(D68=0,0,VLOOKUP(D68,life_age_reduction,4,FALSE)))</f>
        <v/>
      </c>
      <c r="S68" s="28" t="str">
        <f>IF('Basic Elections'!$C$121="","",IF(G68="A",H68,0))</f>
        <v/>
      </c>
      <c r="T68" s="28" t="str">
        <f>IF('Basic Elections'!$C$121="","",IF(OR(G68="B",G68="C",G68="D",G68="E",G68="F"),VLOOKUP(G68,summary_benefit_lookup,2,FALSE),0))</f>
        <v/>
      </c>
      <c r="U68" s="28" t="str">
        <f>IF('Basic Elections'!$C$121="","",T68+S68)</f>
        <v/>
      </c>
      <c r="V68" s="28" t="str">
        <f t="shared" ref="V68:V102" si="1">IF(F68="","",IF(E68&gt;0,IF(AND(G68="A",R68&gt;0),MIN(C68,100000)*(1-R68),U68*(1-R68)),0))</f>
        <v/>
      </c>
      <c r="W68" s="154" t="str">
        <f>IF('Basic Elections'!$C$121="","",IF(E68&gt;0,(V68*'summary lookup and rates'!$C$5)/1000,0))</f>
        <v/>
      </c>
      <c r="X68" s="154" t="str">
        <f>IF('Basic Elections'!$C$121="","",(V68*'summary lookup and rates'!$C$6)/1000)</f>
        <v/>
      </c>
      <c r="Y68" s="28" t="str">
        <f>IF('Basic Elections'!$C$121="","",IF(AND(E68&gt;0,'Basic Elections'!$C$29="Yes"),'summary lookup and rates'!$C$7,0))</f>
        <v/>
      </c>
      <c r="Z68" s="28" t="str">
        <f>IF('Basic Elections'!$C$121="","",IF(E68=0,"None",'Voluntary Elections'!$C$14))</f>
        <v/>
      </c>
      <c r="AA68" s="153" t="str">
        <f>IF('Basic Elections'!$C$121="","",IF((C68/52)*0.6&gt;1000,1000,(C68/52)*0.6))</f>
        <v/>
      </c>
      <c r="AB68" s="154" t="str">
        <f>IF('Basic Elections'!$C$121="","",IF(OR(E68=0,Z68="None"),0,INDEX('census age lookup Vol STD'!$B$4:$E$103,MATCH(D68,'census age lookup Vol STD'!$A$4:$A$103,0),MATCH(Z68,'census age lookup Vol STD'!$B$3:$E$3,0))*(AA68/10)))</f>
        <v/>
      </c>
      <c r="AC68" s="28" t="str">
        <f>IF('Basic Elections'!$C$121="","",IF(E68=0,"None",'Voluntary Elections'!$C$20))</f>
        <v/>
      </c>
      <c r="AD68" s="153" t="str">
        <f>IF('Basic Elections'!$C$121="","",IF(C68/12&gt;10000,10000,C68/12))</f>
        <v/>
      </c>
      <c r="AE68" s="154" t="str">
        <f>IF('Basic Elections'!$C$121="","",IF(OR(E68=0,AC68="None"),0,INDEX('census age lookup Vol LTD'!$B$4:$E$103,MATCH(D68,'census age lookup Vol LTD'!$A$4:$A$103,0),MATCH(AC68,'census age lookup Vol LTD'!$B$3:$E$3,0))*(AD68/100)))</f>
        <v/>
      </c>
    </row>
    <row r="69" spans="1:31" x14ac:dyDescent="0.3">
      <c r="A69" s="146" t="str">
        <f>IF('Basic Elections'!$C$122="","",'Basic Elections'!E122)</f>
        <v/>
      </c>
      <c r="B69" s="28" t="str">
        <f>IF('Basic Elections'!$C$122="","",'Basic Elections'!F122)</f>
        <v/>
      </c>
      <c r="C69" s="28" t="str">
        <f>IF('Basic Elections'!$C$122="","",'Basic Elections'!G122)</f>
        <v/>
      </c>
      <c r="D69" s="28" t="str">
        <f ca="1">IF('Basic Elections'!$C$122="","",IF(B69&gt;0,B69,IF(A69&gt;0,DATEDIF(A69,TODAY(),"Y"),0)))</f>
        <v/>
      </c>
      <c r="E69" s="28" t="str">
        <f>IF('Basic Elections'!$C$122="","",IF(OR(A69&lt;&gt;0,B69&lt;&gt;0),1,0))</f>
        <v/>
      </c>
      <c r="F69" s="28" t="str">
        <f>IF('Basic Elections'!$C$122="","",IF(E69=1,F68+1,0))</f>
        <v/>
      </c>
      <c r="G69" s="28" t="str">
        <f>IF('Basic Elections'!$C$122="","",'Basic Elections'!$C$18)</f>
        <v/>
      </c>
      <c r="H69" s="152" t="str">
        <f>IF('Basic Elections'!$C$122="","",IF(ROUNDUP(C69,-3)&gt;100000,100000,ROUNDUP(C69,-3)))</f>
        <v/>
      </c>
      <c r="I69" s="28" t="str">
        <f>IF('Basic Elections'!$C$122="","",'Basic Elections'!$C$29)</f>
        <v/>
      </c>
      <c r="J69" s="28" t="str">
        <f>IF('Basic Elections'!$C$122="","",'Basic Elections'!$C$34)</f>
        <v/>
      </c>
      <c r="K69" s="153" t="str">
        <f>IF('Basic Elections'!$C$122="","",IF(OR(J69="A",J69="B",J69="C",J69="D"),(IF((C69/52)*0.6667&gt;1000,1000,(C69/52)*0.6667)),0))</f>
        <v/>
      </c>
      <c r="L69" s="153" t="str">
        <f>IF('Basic Elections'!$C$122="","",(IF(AND(J69&lt;&gt;"None",E69&lt;&gt;0),VLOOKUP(J69,STD_Rates_lookup,2,FALSE),0))*(K69/10))</f>
        <v/>
      </c>
      <c r="M69" s="153" t="str">
        <f>IF('Basic Elections'!$C$122="","",IF(OR(J69="E",J69="F",J69="G",J69="H"),IF((C69/52)*0.6&gt;1000,1000,(C69/52)*0.6),0))</f>
        <v/>
      </c>
      <c r="N69" s="153" t="str">
        <f>IF('Basic Elections'!$C$122="","",(IF(AND(J69&lt;&gt;"None",E69&lt;&gt;0),VLOOKUP(J69,STD_Rates_lookup,2,FALSE),0))*(M69/10))</f>
        <v/>
      </c>
      <c r="O69" s="28" t="str">
        <f>IF('Basic Elections'!$C$122="","",'Basic Elections'!$C$45)</f>
        <v/>
      </c>
      <c r="P69" s="153" t="str">
        <f>IF('Basic Elections'!$C$122="","",IF(C69/12&gt;10000,10000,C69/12))</f>
        <v/>
      </c>
      <c r="Q69" s="153" t="str">
        <f>IF('Basic Elections'!$C$122="","",(IF(AND(O69&lt;&gt;"None",E69&lt;&gt;0),VLOOKUP(O69,LTD_Rates_lookup,2,FALSE),0))*(P69/100))</f>
        <v/>
      </c>
      <c r="R69" s="28" t="str">
        <f>IF('Basic Elections'!$C$122="","",IF(D69=0,0,VLOOKUP(D69,life_age_reduction,4,FALSE)))</f>
        <v/>
      </c>
      <c r="S69" s="28" t="str">
        <f>IF('Basic Elections'!$C$122="","",IF(G69="A",H69,0))</f>
        <v/>
      </c>
      <c r="T69" s="28" t="str">
        <f>IF('Basic Elections'!$C$122="","",IF(OR(G69="B",G69="C",G69="D",G69="E",G69="F"),VLOOKUP(G69,summary_benefit_lookup,2,FALSE),0))</f>
        <v/>
      </c>
      <c r="U69" s="28" t="str">
        <f>IF('Basic Elections'!$C$122="","",T69+S69)</f>
        <v/>
      </c>
      <c r="V69" s="28" t="str">
        <f t="shared" si="1"/>
        <v/>
      </c>
      <c r="W69" s="154" t="str">
        <f>IF('Basic Elections'!$C$122="","",IF(E69&gt;0,(V69*'summary lookup and rates'!$C$5)/1000,0))</f>
        <v/>
      </c>
      <c r="X69" s="154" t="str">
        <f>IF('Basic Elections'!$C$122="","",(V69*'summary lookup and rates'!$C$6)/1000)</f>
        <v/>
      </c>
      <c r="Y69" s="28" t="str">
        <f>IF('Basic Elections'!$C$122="","",IF(AND(E69&gt;0,'Basic Elections'!$C$29="Yes"),'summary lookup and rates'!$C$7,0))</f>
        <v/>
      </c>
      <c r="Z69" s="28" t="str">
        <f>IF('Basic Elections'!$C$122="","",IF(E69=0,"None",'Voluntary Elections'!$C$14))</f>
        <v/>
      </c>
      <c r="AA69" s="153" t="str">
        <f>IF('Basic Elections'!$C$122="","",IF((C69/52)*0.6&gt;1000,1000,(C69/52)*0.6))</f>
        <v/>
      </c>
      <c r="AB69" s="154" t="str">
        <f>IF('Basic Elections'!$C$122="","",IF(OR(E69=0,Z69="None"),0,INDEX('census age lookup Vol STD'!$B$4:$E$103,MATCH(D69,'census age lookup Vol STD'!$A$4:$A$103,0),MATCH(Z69,'census age lookup Vol STD'!$B$3:$E$3,0))*(AA69/10)))</f>
        <v/>
      </c>
      <c r="AC69" s="28" t="str">
        <f>IF('Basic Elections'!$C$122="","",IF(E69=0,"None",'Voluntary Elections'!$C$20))</f>
        <v/>
      </c>
      <c r="AD69" s="153" t="str">
        <f>IF('Basic Elections'!$C$122="","",IF(C69/12&gt;10000,10000,C69/12))</f>
        <v/>
      </c>
      <c r="AE69" s="154" t="str">
        <f>IF('Basic Elections'!$C$122="","",IF(OR(E69=0,AC69="None"),0,INDEX('census age lookup Vol LTD'!$B$4:$E$103,MATCH(D69,'census age lookup Vol LTD'!$A$4:$A$103,0),MATCH(AC69,'census age lookup Vol LTD'!$B$3:$E$3,0))*(AD69/100)))</f>
        <v/>
      </c>
    </row>
    <row r="70" spans="1:31" x14ac:dyDescent="0.3">
      <c r="A70" s="146" t="str">
        <f>IF('Basic Elections'!$C$123="","",'Basic Elections'!E123)</f>
        <v/>
      </c>
      <c r="B70" s="28" t="str">
        <f>IF('Basic Elections'!$C$123="","",'Basic Elections'!F123)</f>
        <v/>
      </c>
      <c r="C70" s="28" t="str">
        <f>IF('Basic Elections'!$C$123="","",'Basic Elections'!G123)</f>
        <v/>
      </c>
      <c r="D70" s="28" t="str">
        <f ca="1">IF('Basic Elections'!$C$123="","",IF(B70&gt;0,B70,IF(A70&gt;0,DATEDIF(A70,TODAY(),"Y"),0)))</f>
        <v/>
      </c>
      <c r="E70" s="28" t="str">
        <f>IF('Basic Elections'!$C$123="","",IF(OR(A70&lt;&gt;0,B70&lt;&gt;0),1,0))</f>
        <v/>
      </c>
      <c r="F70" s="28" t="str">
        <f>IF('Basic Elections'!$C$123="","",IF(E70=1,F69+1,0))</f>
        <v/>
      </c>
      <c r="G70" s="28" t="str">
        <f>IF('Basic Elections'!$C$123="","",'Basic Elections'!$C$18)</f>
        <v/>
      </c>
      <c r="H70" s="152" t="str">
        <f>IF('Basic Elections'!$C$123="","",IF(ROUNDUP(C70,-3)&gt;100000,100000,ROUNDUP(C70,-3)))</f>
        <v/>
      </c>
      <c r="I70" s="28" t="str">
        <f>IF('Basic Elections'!$C$123="","",'Basic Elections'!$C$29)</f>
        <v/>
      </c>
      <c r="J70" s="28" t="str">
        <f>IF('Basic Elections'!$C$123="","",'Basic Elections'!$C$34)</f>
        <v/>
      </c>
      <c r="K70" s="153" t="str">
        <f>IF('Basic Elections'!$C$123="","",IF(OR(J70="A",J70="B",J70="C",J70="D"),(IF((C70/52)*0.6667&gt;1000,1000,(C70/52)*0.6667)),0))</f>
        <v/>
      </c>
      <c r="L70" s="153" t="str">
        <f>IF('Basic Elections'!$C$123="","",(IF(AND(J70&lt;&gt;"None",E70&lt;&gt;0),VLOOKUP(J70,STD_Rates_lookup,2,FALSE),0))*(K70/10))</f>
        <v/>
      </c>
      <c r="M70" s="153" t="str">
        <f>IF('Basic Elections'!$C$123="","",IF(OR(J70="E",J70="F",J70="G",J70="H"),IF((C70/52)*0.6&gt;1000,1000,(C70/52)*0.6),0))</f>
        <v/>
      </c>
      <c r="N70" s="153" t="str">
        <f>IF('Basic Elections'!$C$123="","",(IF(AND(J70&lt;&gt;"None",E70&lt;&gt;0),VLOOKUP(J70,STD_Rates_lookup,2,FALSE),0))*(M70/10))</f>
        <v/>
      </c>
      <c r="O70" s="28" t="str">
        <f>IF('Basic Elections'!$C$123="","",'Basic Elections'!$C$45)</f>
        <v/>
      </c>
      <c r="P70" s="153" t="str">
        <f>IF('Basic Elections'!$C$123="","",IF(C70/12&gt;10000,10000,C70/12))</f>
        <v/>
      </c>
      <c r="Q70" s="153" t="str">
        <f>IF('Basic Elections'!$C$123="","",(IF(AND(O70&lt;&gt;"None",E70&lt;&gt;0),VLOOKUP(O70,LTD_Rates_lookup,2,FALSE),0))*(P70/100))</f>
        <v/>
      </c>
      <c r="R70" s="28" t="str">
        <f>IF('Basic Elections'!$C$123="","",IF(D70=0,0,VLOOKUP(D70,life_age_reduction,4,FALSE)))</f>
        <v/>
      </c>
      <c r="S70" s="28" t="str">
        <f>IF('Basic Elections'!$C$123="","",IF(G70="A",H70,0))</f>
        <v/>
      </c>
      <c r="T70" s="28" t="str">
        <f>IF('Basic Elections'!$C$123="","",IF(OR(G70="B",G70="C",G70="D",G70="E",G70="F"),VLOOKUP(G70,summary_benefit_lookup,2,FALSE),0))</f>
        <v/>
      </c>
      <c r="U70" s="28" t="str">
        <f>IF('Basic Elections'!$C$123="","",T70+S70)</f>
        <v/>
      </c>
      <c r="V70" s="28" t="str">
        <f t="shared" si="1"/>
        <v/>
      </c>
      <c r="W70" s="154" t="str">
        <f>IF('Basic Elections'!$C$123="","",IF(E70&gt;0,(V70*'summary lookup and rates'!$C$5)/1000,0))</f>
        <v/>
      </c>
      <c r="X70" s="154" t="str">
        <f>IF('Basic Elections'!$C$123="","",(V70*'summary lookup and rates'!$C$6)/1000)</f>
        <v/>
      </c>
      <c r="Y70" s="28" t="str">
        <f>IF('Basic Elections'!$C$123="","",IF(AND(E70&gt;0,'Basic Elections'!$C$29="Yes"),'summary lookup and rates'!$C$7,0))</f>
        <v/>
      </c>
      <c r="Z70" s="28" t="str">
        <f>IF('Basic Elections'!$C$123="","",IF(E70=0,"None",'Voluntary Elections'!$C$14))</f>
        <v/>
      </c>
      <c r="AA70" s="153" t="str">
        <f>IF('Basic Elections'!$C$123="","",IF((C70/52)*0.6&gt;1000,1000,(C70/52)*0.6))</f>
        <v/>
      </c>
      <c r="AB70" s="154" t="str">
        <f>IF('Basic Elections'!$C$123="","",IF(OR(E70=0,Z70="None"),0,INDEX('census age lookup Vol STD'!$B$4:$E$103,MATCH(D70,'census age lookup Vol STD'!$A$4:$A$103,0),MATCH(Z70,'census age lookup Vol STD'!$B$3:$E$3,0))*(AA70/10)))</f>
        <v/>
      </c>
      <c r="AC70" s="28" t="str">
        <f>IF('Basic Elections'!$C$123="","",IF(E70=0,"None",'Voluntary Elections'!$C$20))</f>
        <v/>
      </c>
      <c r="AD70" s="153" t="str">
        <f>IF('Basic Elections'!$C$123="","",IF(C70/12&gt;10000,10000,C70/12))</f>
        <v/>
      </c>
      <c r="AE70" s="154" t="str">
        <f>IF('Basic Elections'!$C$123="","",IF(OR(E70=0,AC70="None"),0,INDEX('census age lookup Vol LTD'!$B$4:$E$103,MATCH(D70,'census age lookup Vol LTD'!$A$4:$A$103,0),MATCH(AC70,'census age lookup Vol LTD'!$B$3:$E$3,0))*(AD70/100)))</f>
        <v/>
      </c>
    </row>
    <row r="71" spans="1:31" x14ac:dyDescent="0.3">
      <c r="A71" s="146" t="str">
        <f>IF('Basic Elections'!$C$124="","",'Basic Elections'!E124)</f>
        <v/>
      </c>
      <c r="B71" s="28" t="str">
        <f>IF('Basic Elections'!$C$124="","",'Basic Elections'!F124)</f>
        <v/>
      </c>
      <c r="C71" s="28" t="str">
        <f>IF('Basic Elections'!$C$124="","",'Basic Elections'!G124)</f>
        <v/>
      </c>
      <c r="D71" s="28" t="str">
        <f ca="1">IF('Basic Elections'!$C$124="","",IF(B71&gt;0,B71,IF(A71&gt;0,DATEDIF(A71,TODAY(),"Y"),0)))</f>
        <v/>
      </c>
      <c r="E71" s="28" t="str">
        <f>IF('Basic Elections'!$C$124="","",IF(OR(A71&lt;&gt;0,B71&lt;&gt;0),1,0))</f>
        <v/>
      </c>
      <c r="F71" s="28" t="str">
        <f>IF('Basic Elections'!$C$124="","",IF(E71=1,F70+1,0))</f>
        <v/>
      </c>
      <c r="G71" s="28" t="str">
        <f>IF('Basic Elections'!$C$124="","",'Basic Elections'!$C$18)</f>
        <v/>
      </c>
      <c r="H71" s="152" t="str">
        <f>IF('Basic Elections'!$C$124="","",IF(ROUNDUP(C71,-3)&gt;100000,100000,ROUNDUP(C71,-3)))</f>
        <v/>
      </c>
      <c r="I71" s="28" t="str">
        <f>IF('Basic Elections'!$C$124="","",'Basic Elections'!$C$29)</f>
        <v/>
      </c>
      <c r="J71" s="28" t="str">
        <f>IF('Basic Elections'!$C$124="","",'Basic Elections'!$C$34)</f>
        <v/>
      </c>
      <c r="K71" s="153" t="str">
        <f>IF('Basic Elections'!$C$124="","",IF(OR(J71="A",J71="B",J71="C",J71="D"),(IF((C71/52)*0.6667&gt;1000,1000,(C71/52)*0.6667)),0))</f>
        <v/>
      </c>
      <c r="L71" s="153" t="str">
        <f>IF('Basic Elections'!$C$124="","",(IF(AND(J71&lt;&gt;"None",E71&lt;&gt;0),VLOOKUP(J71,STD_Rates_lookup,2,FALSE),0))*(K71/10))</f>
        <v/>
      </c>
      <c r="M71" s="153" t="str">
        <f>IF('Basic Elections'!$C$124="","",IF(OR(J71="E",J71="F",J71="G",J71="H"),IF((C71/52)*0.6&gt;1000,1000,(C71/52)*0.6),0))</f>
        <v/>
      </c>
      <c r="N71" s="153" t="str">
        <f>IF('Basic Elections'!$C$124="","",(IF(AND(J71&lt;&gt;"None",E71&lt;&gt;0),VLOOKUP(J71,STD_Rates_lookup,2,FALSE),0))*(M71/10))</f>
        <v/>
      </c>
      <c r="O71" s="28" t="str">
        <f>IF('Basic Elections'!$C$124="","",'Basic Elections'!$C$45)</f>
        <v/>
      </c>
      <c r="P71" s="153" t="str">
        <f>IF('Basic Elections'!$C$124="","",IF(C71/12&gt;10000,10000,C71/12))</f>
        <v/>
      </c>
      <c r="Q71" s="153" t="str">
        <f>IF('Basic Elections'!$C$124="","",(IF(AND(O71&lt;&gt;"None",E71&lt;&gt;0),VLOOKUP(O71,LTD_Rates_lookup,2,FALSE),0))*(P71/100))</f>
        <v/>
      </c>
      <c r="R71" s="28" t="str">
        <f>IF('Basic Elections'!$C$124="","",IF(D71=0,0,VLOOKUP(D71,life_age_reduction,4,FALSE)))</f>
        <v/>
      </c>
      <c r="S71" s="28" t="str">
        <f>IF('Basic Elections'!$C$124="","",IF(G71="A",H71,0))</f>
        <v/>
      </c>
      <c r="T71" s="28" t="str">
        <f>IF('Basic Elections'!$C$124="","",IF(OR(G71="B",G71="C",G71="D",G71="E",G71="F"),VLOOKUP(G71,summary_benefit_lookup,2,FALSE),0))</f>
        <v/>
      </c>
      <c r="U71" s="28" t="str">
        <f>IF('Basic Elections'!$C$124="","",T71+S71)</f>
        <v/>
      </c>
      <c r="V71" s="28" t="str">
        <f t="shared" si="1"/>
        <v/>
      </c>
      <c r="W71" s="154" t="str">
        <f>IF('Basic Elections'!$C$124="","",IF(E71&gt;0,(V71*'summary lookup and rates'!$C$5)/1000,0))</f>
        <v/>
      </c>
      <c r="X71" s="154" t="str">
        <f>IF('Basic Elections'!$C$124="","",(V71*'summary lookup and rates'!$C$6)/1000)</f>
        <v/>
      </c>
      <c r="Y71" s="28" t="str">
        <f>IF('Basic Elections'!$C$124="","",IF(AND(E71&gt;0,'Basic Elections'!$C$29="Yes"),'summary lookup and rates'!$C$7,0))</f>
        <v/>
      </c>
      <c r="Z71" s="28" t="str">
        <f>IF('Basic Elections'!$C$124="","",IF(E71=0,"None",'Voluntary Elections'!$C$14))</f>
        <v/>
      </c>
      <c r="AA71" s="153" t="str">
        <f>IF('Basic Elections'!$C$124="","",IF((C71/52)*0.6&gt;1000,1000,(C71/52)*0.6))</f>
        <v/>
      </c>
      <c r="AB71" s="154" t="str">
        <f>IF('Basic Elections'!$C$124="","",IF(OR(E71=0,Z71="None"),0,INDEX('census age lookup Vol STD'!$B$4:$E$103,MATCH(D71,'census age lookup Vol STD'!$A$4:$A$103,0),MATCH(Z71,'census age lookup Vol STD'!$B$3:$E$3,0))*(AA71/10)))</f>
        <v/>
      </c>
      <c r="AC71" s="28" t="str">
        <f>IF('Basic Elections'!$C$124="","",IF(E71=0,"None",'Voluntary Elections'!$C$20))</f>
        <v/>
      </c>
      <c r="AD71" s="153" t="str">
        <f>IF('Basic Elections'!$C$124="","",IF(C71/12&gt;10000,10000,C71/12))</f>
        <v/>
      </c>
      <c r="AE71" s="154" t="str">
        <f>IF('Basic Elections'!$C$124="","",IF(OR(E71=0,AC71="None"),0,INDEX('census age lookup Vol LTD'!$B$4:$E$103,MATCH(D71,'census age lookup Vol LTD'!$A$4:$A$103,0),MATCH(AC71,'census age lookup Vol LTD'!$B$3:$E$3,0))*(AD71/100)))</f>
        <v/>
      </c>
    </row>
    <row r="72" spans="1:31" x14ac:dyDescent="0.3">
      <c r="A72" s="146" t="str">
        <f>IF('Basic Elections'!$C$125="","",'Basic Elections'!E125)</f>
        <v/>
      </c>
      <c r="B72" s="28" t="str">
        <f>IF('Basic Elections'!$C$125="","",'Basic Elections'!F125)</f>
        <v/>
      </c>
      <c r="C72" s="28" t="str">
        <f>IF('Basic Elections'!$C$125="","",'Basic Elections'!G125)</f>
        <v/>
      </c>
      <c r="D72" s="28" t="str">
        <f ca="1">IF('Basic Elections'!$C$125="","",IF(B72&gt;0,B72,IF(A72&gt;0,DATEDIF(A72,TODAY(),"Y"),0)))</f>
        <v/>
      </c>
      <c r="E72" s="28" t="str">
        <f>IF('Basic Elections'!$C$125="","",IF(OR(A72&lt;&gt;0,B72&lt;&gt;0),1,0))</f>
        <v/>
      </c>
      <c r="F72" s="28" t="str">
        <f>IF('Basic Elections'!$C$125="","",IF(E72=1,F71+1,0))</f>
        <v/>
      </c>
      <c r="G72" s="28" t="str">
        <f>IF('Basic Elections'!$C$125="","",'Basic Elections'!$C$18)</f>
        <v/>
      </c>
      <c r="H72" s="152" t="str">
        <f>IF('Basic Elections'!$C$125="","",IF(ROUNDUP(C72,-3)&gt;100000,100000,ROUNDUP(C72,-3)))</f>
        <v/>
      </c>
      <c r="I72" s="28" t="str">
        <f>IF('Basic Elections'!$C$125="","",'Basic Elections'!$C$29)</f>
        <v/>
      </c>
      <c r="J72" s="28" t="str">
        <f>IF('Basic Elections'!$C$125="","",'Basic Elections'!$C$34)</f>
        <v/>
      </c>
      <c r="K72" s="153" t="str">
        <f>IF('Basic Elections'!$C$125="","",IF(OR(J72="A",J72="B",J72="C",J72="D"),(IF((C72/52)*0.6667&gt;1000,1000,(C72/52)*0.6667)),0))</f>
        <v/>
      </c>
      <c r="L72" s="153" t="str">
        <f>IF('Basic Elections'!$C$125="","",(IF(AND(J72&lt;&gt;"None",E72&lt;&gt;0),VLOOKUP(J72,STD_Rates_lookup,2,FALSE),0))*(K72/10))</f>
        <v/>
      </c>
      <c r="M72" s="153" t="str">
        <f>IF('Basic Elections'!$C$125="","",IF(OR(J72="E",J72="F",J72="G",J72="H"),IF((C72/52)*0.6&gt;1000,1000,(C72/52)*0.6),0))</f>
        <v/>
      </c>
      <c r="N72" s="153" t="str">
        <f>IF('Basic Elections'!$C$125="","",(IF(AND(J72&lt;&gt;"None",E72&lt;&gt;0),VLOOKUP(J72,STD_Rates_lookup,2,FALSE),0))*(M72/10))</f>
        <v/>
      </c>
      <c r="O72" s="28" t="str">
        <f>IF('Basic Elections'!$C$125="","",'Basic Elections'!$C$45)</f>
        <v/>
      </c>
      <c r="P72" s="153" t="str">
        <f>IF('Basic Elections'!$C$125="","",IF(C72/12&gt;10000,10000,C72/12))</f>
        <v/>
      </c>
      <c r="Q72" s="153" t="str">
        <f>IF('Basic Elections'!$C$125="","",(IF(AND(O72&lt;&gt;"None",E72&lt;&gt;0),VLOOKUP(O72,LTD_Rates_lookup,2,FALSE),0))*(P72/100))</f>
        <v/>
      </c>
      <c r="R72" s="28" t="str">
        <f>IF('Basic Elections'!$C$125="","",IF(D72=0,0,VLOOKUP(D72,life_age_reduction,4,FALSE)))</f>
        <v/>
      </c>
      <c r="S72" s="28" t="str">
        <f>IF('Basic Elections'!$C$125="","",IF(G72="A",H72,0))</f>
        <v/>
      </c>
      <c r="T72" s="28" t="str">
        <f>IF('Basic Elections'!$C$125="","",IF(OR(G72="B",G72="C",G72="D",G72="E",G72="F"),VLOOKUP(G72,summary_benefit_lookup,2,FALSE),0))</f>
        <v/>
      </c>
      <c r="U72" s="28" t="str">
        <f>IF('Basic Elections'!$C$125="","",T72+S72)</f>
        <v/>
      </c>
      <c r="V72" s="28" t="str">
        <f t="shared" si="1"/>
        <v/>
      </c>
      <c r="W72" s="154" t="str">
        <f>IF('Basic Elections'!$C$125="","",IF(E72&gt;0,(V72*'summary lookup and rates'!$C$5)/1000,0))</f>
        <v/>
      </c>
      <c r="X72" s="154" t="str">
        <f>IF('Basic Elections'!$C$125="","",(V72*'summary lookup and rates'!$C$6)/1000)</f>
        <v/>
      </c>
      <c r="Y72" s="28" t="str">
        <f>IF('Basic Elections'!$C$125="","",IF(AND(E72&gt;0,'Basic Elections'!$C$29="Yes"),'summary lookup and rates'!$C$7,0))</f>
        <v/>
      </c>
      <c r="Z72" s="28" t="str">
        <f>IF('Basic Elections'!$C$125="","",IF(E72=0,"None",'Voluntary Elections'!$C$14))</f>
        <v/>
      </c>
      <c r="AA72" s="153" t="str">
        <f>IF('Basic Elections'!$C$125="","",IF((C72/52)*0.6&gt;1000,1000,(C72/52)*0.6))</f>
        <v/>
      </c>
      <c r="AB72" s="154" t="str">
        <f>IF('Basic Elections'!$C$125="","",IF(OR(E72=0,Z72="None"),0,INDEX('census age lookup Vol STD'!$B$4:$E$103,MATCH(D72,'census age lookup Vol STD'!$A$4:$A$103,0),MATCH(Z72,'census age lookup Vol STD'!$B$3:$E$3,0))*(AA72/10)))</f>
        <v/>
      </c>
      <c r="AC72" s="28" t="str">
        <f>IF('Basic Elections'!$C$125="","",IF(E72=0,"None",'Voluntary Elections'!$C$20))</f>
        <v/>
      </c>
      <c r="AD72" s="153" t="str">
        <f>IF('Basic Elections'!$C$125="","",IF(C72/12&gt;10000,10000,C72/12))</f>
        <v/>
      </c>
      <c r="AE72" s="154" t="str">
        <f>IF('Basic Elections'!$C$125="","",IF(OR(E72=0,AC72="None"),0,INDEX('census age lookup Vol LTD'!$B$4:$E$103,MATCH(D72,'census age lookup Vol LTD'!$A$4:$A$103,0),MATCH(AC72,'census age lookup Vol LTD'!$B$3:$E$3,0))*(AD72/100)))</f>
        <v/>
      </c>
    </row>
    <row r="73" spans="1:31" x14ac:dyDescent="0.3">
      <c r="A73" s="146" t="str">
        <f>IF('Basic Elections'!$C$126="","",'Basic Elections'!E126)</f>
        <v/>
      </c>
      <c r="B73" s="28" t="str">
        <f>IF('Basic Elections'!$C$126="","",'Basic Elections'!F126)</f>
        <v/>
      </c>
      <c r="C73" s="28" t="str">
        <f>IF('Basic Elections'!$C$126="","",'Basic Elections'!G126)</f>
        <v/>
      </c>
      <c r="D73" s="28" t="str">
        <f ca="1">IF('Basic Elections'!$C$126="","",IF(B73&gt;0,B73,IF(A73&gt;0,DATEDIF(A73,TODAY(),"Y"),0)))</f>
        <v/>
      </c>
      <c r="E73" s="28" t="str">
        <f>IF('Basic Elections'!$C$126="","",IF(OR(A73&lt;&gt;0,B73&lt;&gt;0),1,0))</f>
        <v/>
      </c>
      <c r="F73" s="28" t="str">
        <f>IF('Basic Elections'!$C$126="","",IF(E73=1,F72+1,0))</f>
        <v/>
      </c>
      <c r="G73" s="28" t="str">
        <f>IF('Basic Elections'!$C$126="","",'Basic Elections'!$C$18)</f>
        <v/>
      </c>
      <c r="H73" s="152" t="str">
        <f>IF('Basic Elections'!$C$126="","",IF(ROUNDUP(C73,-3)&gt;100000,100000,ROUNDUP(C73,-3)))</f>
        <v/>
      </c>
      <c r="I73" s="28" t="str">
        <f>IF('Basic Elections'!$C$126="","",'Basic Elections'!$C$29)</f>
        <v/>
      </c>
      <c r="J73" s="28" t="str">
        <f>IF('Basic Elections'!$C$126="","",'Basic Elections'!$C$34)</f>
        <v/>
      </c>
      <c r="K73" s="153" t="str">
        <f>IF('Basic Elections'!$C$126="","",IF(OR(J73="A",J73="B",J73="C",J73="D"),(IF((C73/52)*0.6667&gt;1000,1000,(C73/52)*0.6667)),0))</f>
        <v/>
      </c>
      <c r="L73" s="153" t="str">
        <f>IF('Basic Elections'!$C$126="","",(IF(AND(J73&lt;&gt;"None",E73&lt;&gt;0),VLOOKUP(J73,STD_Rates_lookup,2,FALSE),0))*(K73/10))</f>
        <v/>
      </c>
      <c r="M73" s="153" t="str">
        <f>IF('Basic Elections'!$C$126="","",IF(OR(J73="E",J73="F",J73="G",J73="H"),IF((C73/52)*0.6&gt;1000,1000,(C73/52)*0.6),0))</f>
        <v/>
      </c>
      <c r="N73" s="153" t="str">
        <f>IF('Basic Elections'!$C$126="","",(IF(AND(J73&lt;&gt;"None",E73&lt;&gt;0),VLOOKUP(J73,STD_Rates_lookup,2,FALSE),0))*(M73/10))</f>
        <v/>
      </c>
      <c r="O73" s="28" t="str">
        <f>IF('Basic Elections'!$C$126="","",'Basic Elections'!$C$45)</f>
        <v/>
      </c>
      <c r="P73" s="153" t="str">
        <f>IF('Basic Elections'!$C$126="","",IF(C73/12&gt;10000,10000,C73/12))</f>
        <v/>
      </c>
      <c r="Q73" s="153" t="str">
        <f>IF('Basic Elections'!$C$126="","",(IF(AND(O73&lt;&gt;"None",E73&lt;&gt;0),VLOOKUP(O73,LTD_Rates_lookup,2,FALSE),0))*(P73/100))</f>
        <v/>
      </c>
      <c r="R73" s="28" t="str">
        <f>IF('Basic Elections'!$C$126="","",IF(D73=0,0,VLOOKUP(D73,life_age_reduction,4,FALSE)))</f>
        <v/>
      </c>
      <c r="S73" s="28" t="str">
        <f>IF('Basic Elections'!$C$126="","",IF(G73="A",H73,0))</f>
        <v/>
      </c>
      <c r="T73" s="28" t="str">
        <f>IF('Basic Elections'!$C$126="","",IF(OR(G73="B",G73="C",G73="D",G73="E",G73="F"),VLOOKUP(G73,summary_benefit_lookup,2,FALSE),0))</f>
        <v/>
      </c>
      <c r="U73" s="28" t="str">
        <f>IF('Basic Elections'!$C$126="","",T73+S73)</f>
        <v/>
      </c>
      <c r="V73" s="28" t="str">
        <f t="shared" si="1"/>
        <v/>
      </c>
      <c r="W73" s="154" t="str">
        <f>IF('Basic Elections'!$C$126="","",IF(E73&gt;0,(V73*'summary lookup and rates'!$C$5)/1000,0))</f>
        <v/>
      </c>
      <c r="X73" s="154" t="str">
        <f>IF('Basic Elections'!$C$126="","",(V73*'summary lookup and rates'!$C$6)/1000)</f>
        <v/>
      </c>
      <c r="Y73" s="28" t="str">
        <f>IF('Basic Elections'!$C$126="","",IF(AND(E73&gt;0,'Basic Elections'!$C$29="Yes"),'summary lookup and rates'!$C$7,0))</f>
        <v/>
      </c>
      <c r="Z73" s="28" t="str">
        <f>IF('Basic Elections'!$C$126="","",IF(E73=0,"None",'Voluntary Elections'!$C$14))</f>
        <v/>
      </c>
      <c r="AA73" s="153" t="str">
        <f>IF('Basic Elections'!$C$126="","",IF((C73/52)*0.6&gt;1000,1000,(C73/52)*0.6))</f>
        <v/>
      </c>
      <c r="AB73" s="154" t="str">
        <f>IF('Basic Elections'!$C$126="","",IF(OR(E73=0,Z73="None"),0,INDEX('census age lookup Vol STD'!$B$4:$E$103,MATCH(D73,'census age lookup Vol STD'!$A$4:$A$103,0),MATCH(Z73,'census age lookup Vol STD'!$B$3:$E$3,0))*(AA73/10)))</f>
        <v/>
      </c>
      <c r="AC73" s="28" t="str">
        <f>IF('Basic Elections'!$C$126="","",IF(E73=0,"None",'Voluntary Elections'!$C$20))</f>
        <v/>
      </c>
      <c r="AD73" s="153" t="str">
        <f>IF('Basic Elections'!$C$126="","",IF(C73/12&gt;10000,10000,C73/12))</f>
        <v/>
      </c>
      <c r="AE73" s="154" t="str">
        <f>IF('Basic Elections'!$C$126="","",IF(OR(E73=0,AC73="None"),0,INDEX('census age lookup Vol LTD'!$B$4:$E$103,MATCH(D73,'census age lookup Vol LTD'!$A$4:$A$103,0),MATCH(AC73,'census age lookup Vol LTD'!$B$3:$E$3,0))*(AD73/100)))</f>
        <v/>
      </c>
    </row>
    <row r="74" spans="1:31" x14ac:dyDescent="0.3">
      <c r="A74" s="146" t="str">
        <f>IF('Basic Elections'!$C$127="","",'Basic Elections'!E127)</f>
        <v/>
      </c>
      <c r="B74" s="28" t="str">
        <f>IF('Basic Elections'!$C$127="","",'Basic Elections'!F127)</f>
        <v/>
      </c>
      <c r="C74" s="28" t="str">
        <f>IF('Basic Elections'!$C$127="","",'Basic Elections'!G127)</f>
        <v/>
      </c>
      <c r="D74" s="28" t="str">
        <f ca="1">IF('Basic Elections'!$C$127="","",IF(B74&gt;0,B74,IF(A74&gt;0,DATEDIF(A74,TODAY(),"Y"),0)))</f>
        <v/>
      </c>
      <c r="E74" s="28" t="str">
        <f>IF('Basic Elections'!$C$127="","",IF(OR(A74&lt;&gt;0,B74&lt;&gt;0),1,0))</f>
        <v/>
      </c>
      <c r="F74" s="28" t="str">
        <f>IF('Basic Elections'!$C$127="","",IF(E74=1,F73+1,0))</f>
        <v/>
      </c>
      <c r="G74" s="28" t="str">
        <f>IF('Basic Elections'!$C$127="","",'Basic Elections'!$C$18)</f>
        <v/>
      </c>
      <c r="H74" s="152" t="str">
        <f>IF('Basic Elections'!$C$127="","",IF(ROUNDUP(C74,-3)&gt;100000,100000,ROUNDUP(C74,-3)))</f>
        <v/>
      </c>
      <c r="I74" s="28" t="str">
        <f>IF('Basic Elections'!$C$127="","",'Basic Elections'!$C$29)</f>
        <v/>
      </c>
      <c r="J74" s="28" t="str">
        <f>IF('Basic Elections'!$C$127="","",'Basic Elections'!$C$34)</f>
        <v/>
      </c>
      <c r="K74" s="153" t="str">
        <f>IF('Basic Elections'!$C$127="","",IF(OR(J74="A",J74="B",J74="C",J74="D"),(IF((C74/52)*0.6667&gt;1000,1000,(C74/52)*0.6667)),0))</f>
        <v/>
      </c>
      <c r="L74" s="153" t="str">
        <f>IF('Basic Elections'!$C$127="","",(IF(AND(J74&lt;&gt;"None",E74&lt;&gt;0),VLOOKUP(J74,STD_Rates_lookup,2,FALSE),0))*(K74/10))</f>
        <v/>
      </c>
      <c r="M74" s="153" t="str">
        <f>IF('Basic Elections'!$C$127="","",IF(OR(J74="E",J74="F",J74="G",J74="H"),IF((C74/52)*0.6&gt;1000,1000,(C74/52)*0.6),0))</f>
        <v/>
      </c>
      <c r="N74" s="153" t="str">
        <f>IF('Basic Elections'!$C$127="","",(IF(AND(J74&lt;&gt;"None",E74&lt;&gt;0),VLOOKUP(J74,STD_Rates_lookup,2,FALSE),0))*(M74/10))</f>
        <v/>
      </c>
      <c r="O74" s="28" t="str">
        <f>IF('Basic Elections'!$C$127="","",'Basic Elections'!$C$45)</f>
        <v/>
      </c>
      <c r="P74" s="153" t="str">
        <f>IF('Basic Elections'!$C$127="","",IF(C74/12&gt;10000,10000,C74/12))</f>
        <v/>
      </c>
      <c r="Q74" s="153" t="str">
        <f>IF('Basic Elections'!$C$127="","",(IF(AND(O74&lt;&gt;"None",E74&lt;&gt;0),VLOOKUP(O74,LTD_Rates_lookup,2,FALSE),0))*(P74/100))</f>
        <v/>
      </c>
      <c r="R74" s="28" t="str">
        <f>IF('Basic Elections'!$C$127="","",IF(D74=0,0,VLOOKUP(D74,life_age_reduction,4,FALSE)))</f>
        <v/>
      </c>
      <c r="S74" s="28" t="str">
        <f>IF('Basic Elections'!$C$127="","",IF(G74="A",H74,0))</f>
        <v/>
      </c>
      <c r="T74" s="28" t="str">
        <f>IF('Basic Elections'!$C$127="","",IF(OR(G74="B",G74="C",G74="D",G74="E",G74="F"),VLOOKUP(G74,summary_benefit_lookup,2,FALSE),0))</f>
        <v/>
      </c>
      <c r="U74" s="28" t="str">
        <f>IF('Basic Elections'!$C$127="","",T74+S74)</f>
        <v/>
      </c>
      <c r="V74" s="28" t="str">
        <f t="shared" si="1"/>
        <v/>
      </c>
      <c r="W74" s="154" t="str">
        <f>IF('Basic Elections'!$C$127="","",IF(E74&gt;0,(V74*'summary lookup and rates'!$C$5)/1000,0))</f>
        <v/>
      </c>
      <c r="X74" s="154" t="str">
        <f>IF('Basic Elections'!$C$127="","",(V74*'summary lookup and rates'!$C$6)/1000)</f>
        <v/>
      </c>
      <c r="Y74" s="28" t="str">
        <f>IF('Basic Elections'!$C$127="","",IF(AND(E74&gt;0,'Basic Elections'!$C$29="Yes"),'summary lookup and rates'!$C$7,0))</f>
        <v/>
      </c>
      <c r="Z74" s="28" t="str">
        <f>IF('Basic Elections'!$C$127="","",IF(E74=0,"None",'Voluntary Elections'!$C$14))</f>
        <v/>
      </c>
      <c r="AA74" s="153" t="str">
        <f>IF('Basic Elections'!$C$127="","",IF((C74/52)*0.6&gt;1000,1000,(C74/52)*0.6))</f>
        <v/>
      </c>
      <c r="AB74" s="154" t="str">
        <f>IF('Basic Elections'!$C$127="","",IF(OR(E74=0,Z74="None"),0,INDEX('census age lookup Vol STD'!$B$4:$E$103,MATCH(D74,'census age lookup Vol STD'!$A$4:$A$103,0),MATCH(Z74,'census age lookup Vol STD'!$B$3:$E$3,0))*(AA74/10)))</f>
        <v/>
      </c>
      <c r="AC74" s="28" t="str">
        <f>IF('Basic Elections'!$C$127="","",IF(E74=0,"None",'Voluntary Elections'!$C$20))</f>
        <v/>
      </c>
      <c r="AD74" s="153" t="str">
        <f>IF('Basic Elections'!$C$127="","",IF(C74/12&gt;10000,10000,C74/12))</f>
        <v/>
      </c>
      <c r="AE74" s="154" t="str">
        <f>IF('Basic Elections'!$C$127="","",IF(OR(E74=0,AC74="None"),0,INDEX('census age lookup Vol LTD'!$B$4:$E$103,MATCH(D74,'census age lookup Vol LTD'!$A$4:$A$103,0),MATCH(AC74,'census age lookup Vol LTD'!$B$3:$E$3,0))*(AD74/100)))</f>
        <v/>
      </c>
    </row>
    <row r="75" spans="1:31" x14ac:dyDescent="0.3">
      <c r="A75" s="146" t="str">
        <f>IF('Basic Elections'!$C$128="","",'Basic Elections'!E128)</f>
        <v/>
      </c>
      <c r="B75" s="28" t="str">
        <f>IF('Basic Elections'!$C$128="","",'Basic Elections'!F128)</f>
        <v/>
      </c>
      <c r="C75" s="28" t="str">
        <f>IF('Basic Elections'!$C$128="","",'Basic Elections'!G128)</f>
        <v/>
      </c>
      <c r="D75" s="28" t="str">
        <f ca="1">IF('Basic Elections'!$C$128="","",IF(B75&gt;0,B75,IF(A75&gt;0,DATEDIF(A75,TODAY(),"Y"),0)))</f>
        <v/>
      </c>
      <c r="E75" s="28" t="str">
        <f>IF('Basic Elections'!$C$128="","",IF(OR(A75&lt;&gt;0,B75&lt;&gt;0),1,0))</f>
        <v/>
      </c>
      <c r="F75" s="28" t="str">
        <f>IF('Basic Elections'!$C$128="","",IF(E75=1,F74+1,0))</f>
        <v/>
      </c>
      <c r="G75" s="28" t="str">
        <f>IF('Basic Elections'!$C$128="","",'Basic Elections'!$C$18)</f>
        <v/>
      </c>
      <c r="H75" s="152" t="str">
        <f>IF('Basic Elections'!$C$128="","",IF(ROUNDUP(C75,-3)&gt;100000,100000,ROUNDUP(C75,-3)))</f>
        <v/>
      </c>
      <c r="I75" s="28" t="str">
        <f>IF('Basic Elections'!$C$128="","",'Basic Elections'!$C$29)</f>
        <v/>
      </c>
      <c r="J75" s="28" t="str">
        <f>IF('Basic Elections'!$C$128="","",'Basic Elections'!$C$34)</f>
        <v/>
      </c>
      <c r="K75" s="153" t="str">
        <f>IF('Basic Elections'!$C$128="","",IF(OR(J75="A",J75="B",J75="C",J75="D"),(IF((C75/52)*0.6667&gt;1000,1000,(C75/52)*0.6667)),0))</f>
        <v/>
      </c>
      <c r="L75" s="153" t="str">
        <f>IF('Basic Elections'!$C$128="","",(IF(AND(J75&lt;&gt;"None",E75&lt;&gt;0),VLOOKUP(J75,STD_Rates_lookup,2,FALSE),0))*(K75/10))</f>
        <v/>
      </c>
      <c r="M75" s="153" t="str">
        <f>IF('Basic Elections'!$C$128="","",IF(OR(J75="E",J75="F",J75="G",J75="H"),IF((C75/52)*0.6&gt;1000,1000,(C75/52)*0.6),0))</f>
        <v/>
      </c>
      <c r="N75" s="153" t="str">
        <f>IF('Basic Elections'!$C$128="","",(IF(AND(J75&lt;&gt;"None",E75&lt;&gt;0),VLOOKUP(J75,STD_Rates_lookup,2,FALSE),0))*(M75/10))</f>
        <v/>
      </c>
      <c r="O75" s="28" t="str">
        <f>IF('Basic Elections'!$C$128="","",'Basic Elections'!$C$45)</f>
        <v/>
      </c>
      <c r="P75" s="153" t="str">
        <f>IF('Basic Elections'!$C$128="","",IF(C75/12&gt;10000,10000,C75/12))</f>
        <v/>
      </c>
      <c r="Q75" s="153" t="str">
        <f>IF('Basic Elections'!$C$128="","",(IF(AND(O75&lt;&gt;"None",E75&lt;&gt;0),VLOOKUP(O75,LTD_Rates_lookup,2,FALSE),0))*(P75/100))</f>
        <v/>
      </c>
      <c r="R75" s="28" t="str">
        <f>IF('Basic Elections'!$C$128="","",IF(D75=0,0,VLOOKUP(D75,life_age_reduction,4,FALSE)))</f>
        <v/>
      </c>
      <c r="S75" s="28" t="str">
        <f>IF('Basic Elections'!$C$128="","",IF(G75="A",H75,0))</f>
        <v/>
      </c>
      <c r="T75" s="28" t="str">
        <f>IF('Basic Elections'!$C$128="","",IF(OR(G75="B",G75="C",G75="D",G75="E",G75="F"),VLOOKUP(G75,summary_benefit_lookup,2,FALSE),0))</f>
        <v/>
      </c>
      <c r="U75" s="28" t="str">
        <f>IF('Basic Elections'!$C$128="","",T75+S75)</f>
        <v/>
      </c>
      <c r="V75" s="28" t="str">
        <f t="shared" si="1"/>
        <v/>
      </c>
      <c r="W75" s="154" t="str">
        <f>IF('Basic Elections'!$C$128="","",IF(E75&gt;0,(V75*'summary lookup and rates'!$C$5)/1000,0))</f>
        <v/>
      </c>
      <c r="X75" s="154" t="str">
        <f>IF('Basic Elections'!$C$128="","",(V75*'summary lookup and rates'!$C$6)/1000)</f>
        <v/>
      </c>
      <c r="Y75" s="28" t="str">
        <f>IF('Basic Elections'!$C$128="","",IF(AND(E75&gt;0,'Basic Elections'!$C$29="Yes"),'summary lookup and rates'!$C$7,0))</f>
        <v/>
      </c>
      <c r="Z75" s="28" t="str">
        <f>IF('Basic Elections'!$C$128="","",IF(E75=0,"None",'Voluntary Elections'!$C$14))</f>
        <v/>
      </c>
      <c r="AA75" s="153" t="str">
        <f>IF('Basic Elections'!$C$128="","",IF((C75/52)*0.6&gt;1000,1000,(C75/52)*0.6))</f>
        <v/>
      </c>
      <c r="AB75" s="154" t="str">
        <f>IF('Basic Elections'!$C$128="","",IF(OR(E75=0,Z75="None"),0,INDEX('census age lookup Vol STD'!$B$4:$E$103,MATCH(D75,'census age lookup Vol STD'!$A$4:$A$103,0),MATCH(Z75,'census age lookup Vol STD'!$B$3:$E$3,0))*(AA75/10)))</f>
        <v/>
      </c>
      <c r="AC75" s="28" t="str">
        <f>IF('Basic Elections'!$C$128="","",IF(E75=0,"None",'Voluntary Elections'!$C$20))</f>
        <v/>
      </c>
      <c r="AD75" s="153" t="str">
        <f>IF('Basic Elections'!$C$128="","",IF(C75/12&gt;10000,10000,C75/12))</f>
        <v/>
      </c>
      <c r="AE75" s="154" t="str">
        <f>IF('Basic Elections'!$C$128="","",IF(OR(E75=0,AC75="None"),0,INDEX('census age lookup Vol LTD'!$B$4:$E$103,MATCH(D75,'census age lookup Vol LTD'!$A$4:$A$103,0),MATCH(AC75,'census age lookup Vol LTD'!$B$3:$E$3,0))*(AD75/100)))</f>
        <v/>
      </c>
    </row>
    <row r="76" spans="1:31" x14ac:dyDescent="0.3">
      <c r="A76" s="146" t="str">
        <f>IF('Basic Elections'!$C$129="","",'Basic Elections'!E129)</f>
        <v/>
      </c>
      <c r="B76" s="28" t="str">
        <f>IF('Basic Elections'!$C$129="","",'Basic Elections'!F129)</f>
        <v/>
      </c>
      <c r="C76" s="28" t="str">
        <f>IF('Basic Elections'!$C$129="","",'Basic Elections'!G129)</f>
        <v/>
      </c>
      <c r="D76" s="28" t="str">
        <f ca="1">IF('Basic Elections'!$C$129="","",IF(B76&gt;0,B76,IF(A76&gt;0,DATEDIF(A76,TODAY(),"Y"),0)))</f>
        <v/>
      </c>
      <c r="E76" s="28" t="str">
        <f>IF('Basic Elections'!$C$129="","",IF(OR(A76&lt;&gt;0,B76&lt;&gt;0),1,0))</f>
        <v/>
      </c>
      <c r="F76" s="28" t="str">
        <f>IF('Basic Elections'!$C$129="","",IF(E76=1,F75+1,0))</f>
        <v/>
      </c>
      <c r="G76" s="28" t="str">
        <f>IF('Basic Elections'!$C$129="","",'Basic Elections'!$C$18)</f>
        <v/>
      </c>
      <c r="H76" s="152" t="str">
        <f>IF('Basic Elections'!$C$129="","",IF(ROUNDUP(C76,-3)&gt;100000,100000,ROUNDUP(C76,-3)))</f>
        <v/>
      </c>
      <c r="I76" s="28" t="str">
        <f>IF('Basic Elections'!$C$129="","",'Basic Elections'!$C$29)</f>
        <v/>
      </c>
      <c r="J76" s="28" t="str">
        <f>IF('Basic Elections'!$C$129="","",'Basic Elections'!$C$34)</f>
        <v/>
      </c>
      <c r="K76" s="153" t="str">
        <f>IF('Basic Elections'!$C$129="","",IF(OR(J76="A",J76="B",J76="C",J76="D"),(IF((C76/52)*0.6667&gt;1000,1000,(C76/52)*0.6667)),0))</f>
        <v/>
      </c>
      <c r="L76" s="153" t="str">
        <f>IF('Basic Elections'!$C$129="","",(IF(AND(J76&lt;&gt;"None",E76&lt;&gt;0),VLOOKUP(J76,STD_Rates_lookup,2,FALSE),0))*(K76/10))</f>
        <v/>
      </c>
      <c r="M76" s="153" t="str">
        <f>IF('Basic Elections'!$C$129="","",IF(OR(J76="E",J76="F",J76="G",J76="H"),IF((C76/52)*0.6&gt;1000,1000,(C76/52)*0.6),0))</f>
        <v/>
      </c>
      <c r="N76" s="153" t="str">
        <f>IF('Basic Elections'!$C$129="","",(IF(AND(J76&lt;&gt;"None",E76&lt;&gt;0),VLOOKUP(J76,STD_Rates_lookup,2,FALSE),0))*(M76/10))</f>
        <v/>
      </c>
      <c r="O76" s="28" t="str">
        <f>IF('Basic Elections'!$C$129="","",'Basic Elections'!$C$45)</f>
        <v/>
      </c>
      <c r="P76" s="153" t="str">
        <f>IF('Basic Elections'!$C$129="","",IF(C76/12&gt;10000,10000,C76/12))</f>
        <v/>
      </c>
      <c r="Q76" s="153" t="str">
        <f>IF('Basic Elections'!$C$129="","",(IF(AND(O76&lt;&gt;"None",E76&lt;&gt;0),VLOOKUP(O76,LTD_Rates_lookup,2,FALSE),0))*(P76/100))</f>
        <v/>
      </c>
      <c r="R76" s="28" t="str">
        <f>IF('Basic Elections'!$C$129="","",IF(D76=0,0,VLOOKUP(D76,life_age_reduction,4,FALSE)))</f>
        <v/>
      </c>
      <c r="S76" s="28" t="str">
        <f>IF('Basic Elections'!$C$129="","",IF(G76="A",H76,0))</f>
        <v/>
      </c>
      <c r="T76" s="28" t="str">
        <f>IF('Basic Elections'!$C$129="","",IF(OR(G76="B",G76="C",G76="D",G76="E",G76="F"),VLOOKUP(G76,summary_benefit_lookup,2,FALSE),0))</f>
        <v/>
      </c>
      <c r="U76" s="28" t="str">
        <f>IF('Basic Elections'!$C$129="","",T76+S76)</f>
        <v/>
      </c>
      <c r="V76" s="28" t="str">
        <f t="shared" si="1"/>
        <v/>
      </c>
      <c r="W76" s="154" t="str">
        <f>IF('Basic Elections'!$C$129="","",IF(E76&gt;0,(V76*'summary lookup and rates'!$C$5)/1000,0))</f>
        <v/>
      </c>
      <c r="X76" s="154" t="str">
        <f>IF('Basic Elections'!$C$129="","",(V76*'summary lookup and rates'!$C$6)/1000)</f>
        <v/>
      </c>
      <c r="Y76" s="28" t="str">
        <f>IF('Basic Elections'!$C$129="","",IF(AND(E76&gt;0,'Basic Elections'!$C$29="Yes"),'summary lookup and rates'!$C$7,0))</f>
        <v/>
      </c>
      <c r="Z76" s="28" t="str">
        <f>IF('Basic Elections'!$C$129="","",IF(E76=0,"None",'Voluntary Elections'!$C$14))</f>
        <v/>
      </c>
      <c r="AA76" s="153" t="str">
        <f>IF('Basic Elections'!$C$129="","",IF((C76/52)*0.6&gt;1000,1000,(C76/52)*0.6))</f>
        <v/>
      </c>
      <c r="AB76" s="154" t="str">
        <f>IF('Basic Elections'!$C$129="","",IF(OR(E76=0,Z76="None"),0,INDEX('census age lookup Vol STD'!$B$4:$E$103,MATCH(D76,'census age lookup Vol STD'!$A$4:$A$103,0),MATCH(Z76,'census age lookup Vol STD'!$B$3:$E$3,0))*(AA76/10)))</f>
        <v/>
      </c>
      <c r="AC76" s="28" t="str">
        <f>IF('Basic Elections'!$C$129="","",IF(E76=0,"None",'Voluntary Elections'!$C$20))</f>
        <v/>
      </c>
      <c r="AD76" s="153" t="str">
        <f>IF('Basic Elections'!$C$129="","",IF(C76/12&gt;10000,10000,C76/12))</f>
        <v/>
      </c>
      <c r="AE76" s="154" t="str">
        <f>IF('Basic Elections'!$C$129="","",IF(OR(E76=0,AC76="None"),0,INDEX('census age lookup Vol LTD'!$B$4:$E$103,MATCH(D76,'census age lookup Vol LTD'!$A$4:$A$103,0),MATCH(AC76,'census age lookup Vol LTD'!$B$3:$E$3,0))*(AD76/100)))</f>
        <v/>
      </c>
    </row>
    <row r="77" spans="1:31" x14ac:dyDescent="0.3">
      <c r="A77" s="146" t="str">
        <f>IF('Basic Elections'!$C$130="","",'Basic Elections'!E130)</f>
        <v/>
      </c>
      <c r="B77" s="28" t="str">
        <f>IF('Basic Elections'!$C$130="","",'Basic Elections'!F130)</f>
        <v/>
      </c>
      <c r="C77" s="28" t="str">
        <f>IF('Basic Elections'!$C$130="","",'Basic Elections'!G130)</f>
        <v/>
      </c>
      <c r="D77" s="28" t="str">
        <f ca="1">IF('Basic Elections'!$C$130="","",IF(B77&gt;0,B77,IF(A77&gt;0,DATEDIF(A77,TODAY(),"Y"),0)))</f>
        <v/>
      </c>
      <c r="E77" s="28" t="str">
        <f>IF('Basic Elections'!$C$130="","",IF(OR(A77&lt;&gt;0,B77&lt;&gt;0),1,0))</f>
        <v/>
      </c>
      <c r="F77" s="28" t="str">
        <f>IF('Basic Elections'!$C$130="","",IF(E77=1,F76+1,0))</f>
        <v/>
      </c>
      <c r="G77" s="28" t="str">
        <f>IF('Basic Elections'!$C$130="","",'Basic Elections'!$C$18)</f>
        <v/>
      </c>
      <c r="H77" s="152" t="str">
        <f>IF('Basic Elections'!$C$130="","",IF(ROUNDUP(C77,-3)&gt;100000,100000,ROUNDUP(C77,-3)))</f>
        <v/>
      </c>
      <c r="I77" s="28" t="str">
        <f>IF('Basic Elections'!$C$130="","",'Basic Elections'!$C$29)</f>
        <v/>
      </c>
      <c r="J77" s="28" t="str">
        <f>IF('Basic Elections'!$C$130="","",'Basic Elections'!$C$34)</f>
        <v/>
      </c>
      <c r="K77" s="153" t="str">
        <f>IF('Basic Elections'!$C$130="","",IF(OR(J77="A",J77="B",J77="C",J77="D"),(IF((C77/52)*0.6667&gt;1000,1000,(C77/52)*0.6667)),0))</f>
        <v/>
      </c>
      <c r="L77" s="153" t="str">
        <f>IF('Basic Elections'!$C$130="","",(IF(AND(J77&lt;&gt;"None",E77&lt;&gt;0),VLOOKUP(J77,STD_Rates_lookup,2,FALSE),0))*(K77/10))</f>
        <v/>
      </c>
      <c r="M77" s="153" t="str">
        <f>IF('Basic Elections'!$C$130="","",IF(OR(J77="E",J77="F",J77="G",J77="H"),IF((C77/52)*0.6&gt;1000,1000,(C77/52)*0.6),0))</f>
        <v/>
      </c>
      <c r="N77" s="153" t="str">
        <f>IF('Basic Elections'!$C$130="","",(IF(AND(J77&lt;&gt;"None",E77&lt;&gt;0),VLOOKUP(J77,STD_Rates_lookup,2,FALSE),0))*(M77/10))</f>
        <v/>
      </c>
      <c r="O77" s="28" t="str">
        <f>IF('Basic Elections'!$C$130="","",'Basic Elections'!$C$45)</f>
        <v/>
      </c>
      <c r="P77" s="153" t="str">
        <f>IF('Basic Elections'!$C$130="","",IF(C77/12&gt;10000,10000,C77/12))</f>
        <v/>
      </c>
      <c r="Q77" s="153" t="str">
        <f>IF('Basic Elections'!$C$130="","",(IF(AND(O77&lt;&gt;"None",E77&lt;&gt;0),VLOOKUP(O77,LTD_Rates_lookup,2,FALSE),0))*(P77/100))</f>
        <v/>
      </c>
      <c r="R77" s="28" t="str">
        <f>IF('Basic Elections'!$C$130="","",IF(D77=0,0,VLOOKUP(D77,life_age_reduction,4,FALSE)))</f>
        <v/>
      </c>
      <c r="S77" s="28" t="str">
        <f>IF('Basic Elections'!$C$130="","",IF(G77="A",H77,0))</f>
        <v/>
      </c>
      <c r="T77" s="28" t="str">
        <f>IF('Basic Elections'!$C$130="","",IF(OR(G77="B",G77="C",G77="D",G77="E",G77="F"),VLOOKUP(G77,summary_benefit_lookup,2,FALSE),0))</f>
        <v/>
      </c>
      <c r="U77" s="28" t="str">
        <f>IF('Basic Elections'!$C$130="","",T77+S77)</f>
        <v/>
      </c>
      <c r="V77" s="28" t="str">
        <f t="shared" si="1"/>
        <v/>
      </c>
      <c r="W77" s="154" t="str">
        <f>IF('Basic Elections'!$C$130="","",IF(E77&gt;0,(V77*'summary lookup and rates'!$C$5)/1000,0))</f>
        <v/>
      </c>
      <c r="X77" s="154" t="str">
        <f>IF('Basic Elections'!$C$130="","",(V77*'summary lookup and rates'!$C$6)/1000)</f>
        <v/>
      </c>
      <c r="Y77" s="28" t="str">
        <f>IF('Basic Elections'!$C$130="","",IF(AND(E77&gt;0,'Basic Elections'!$C$29="Yes"),'summary lookup and rates'!$C$7,0))</f>
        <v/>
      </c>
      <c r="Z77" s="28" t="str">
        <f>IF('Basic Elections'!$C$130="","",IF(E77=0,"None",'Voluntary Elections'!$C$14))</f>
        <v/>
      </c>
      <c r="AA77" s="153" t="str">
        <f>IF('Basic Elections'!$C$130="","",IF((C77/52)*0.6&gt;1000,1000,(C77/52)*0.6))</f>
        <v/>
      </c>
      <c r="AB77" s="154" t="str">
        <f>IF('Basic Elections'!$C$130="","",IF(OR(E77=0,Z77="None"),0,INDEX('census age lookup Vol STD'!$B$4:$E$103,MATCH(D77,'census age lookup Vol STD'!$A$4:$A$103,0),MATCH(Z77,'census age lookup Vol STD'!$B$3:$E$3,0))*(AA77/10)))</f>
        <v/>
      </c>
      <c r="AC77" s="28" t="str">
        <f>IF('Basic Elections'!$C$130="","",IF(E77=0,"None",'Voluntary Elections'!$C$20))</f>
        <v/>
      </c>
      <c r="AD77" s="153" t="str">
        <f>IF('Basic Elections'!$C$130="","",IF(C77/12&gt;10000,10000,C77/12))</f>
        <v/>
      </c>
      <c r="AE77" s="154" t="str">
        <f>IF('Basic Elections'!$C$130="","",IF(OR(E77=0,AC77="None"),0,INDEX('census age lookup Vol LTD'!$B$4:$E$103,MATCH(D77,'census age lookup Vol LTD'!$A$4:$A$103,0),MATCH(AC77,'census age lookup Vol LTD'!$B$3:$E$3,0))*(AD77/100)))</f>
        <v/>
      </c>
    </row>
    <row r="78" spans="1:31" x14ac:dyDescent="0.3">
      <c r="A78" s="146" t="str">
        <f>IF('Basic Elections'!$C$131="","",'Basic Elections'!E131)</f>
        <v/>
      </c>
      <c r="B78" s="28" t="str">
        <f>IF('Basic Elections'!$C$131="","",'Basic Elections'!F131)</f>
        <v/>
      </c>
      <c r="C78" s="28" t="str">
        <f>IF('Basic Elections'!$C$131="","",'Basic Elections'!G131)</f>
        <v/>
      </c>
      <c r="D78" s="28" t="str">
        <f ca="1">IF('Basic Elections'!$C$131="","",IF(B78&gt;0,B78,IF(A78&gt;0,DATEDIF(A78,TODAY(),"Y"),0)))</f>
        <v/>
      </c>
      <c r="E78" s="28" t="str">
        <f>IF('Basic Elections'!$C$131="","",IF(OR(A78&lt;&gt;0,B78&lt;&gt;0),1,0))</f>
        <v/>
      </c>
      <c r="F78" s="28" t="str">
        <f>IF('Basic Elections'!$C$131="","",IF(E78=1,F77+1,0))</f>
        <v/>
      </c>
      <c r="G78" s="28" t="str">
        <f>IF('Basic Elections'!$C$131="","",'Basic Elections'!$C$18)</f>
        <v/>
      </c>
      <c r="H78" s="152" t="str">
        <f>IF('Basic Elections'!$C$131="","",IF(ROUNDUP(C78,-3)&gt;100000,100000,ROUNDUP(C78,-3)))</f>
        <v/>
      </c>
      <c r="I78" s="28" t="str">
        <f>IF('Basic Elections'!$C$131="","",'Basic Elections'!$C$29)</f>
        <v/>
      </c>
      <c r="J78" s="28" t="str">
        <f>IF('Basic Elections'!$C$131="","",'Basic Elections'!$C$34)</f>
        <v/>
      </c>
      <c r="K78" s="153" t="str">
        <f>IF('Basic Elections'!$C$131="","",IF(OR(J78="A",J78="B",J78="C",J78="D"),(IF((C78/52)*0.6667&gt;1000,1000,(C78/52)*0.6667)),0))</f>
        <v/>
      </c>
      <c r="L78" s="153" t="str">
        <f>IF('Basic Elections'!$C$131="","",(IF(AND(J78&lt;&gt;"None",E78&lt;&gt;0),VLOOKUP(J78,STD_Rates_lookup,2,FALSE),0))*(K78/10))</f>
        <v/>
      </c>
      <c r="M78" s="153" t="str">
        <f>IF('Basic Elections'!$C$131="","",IF(OR(J78="E",J78="F",J78="G",J78="H"),IF((C78/52)*0.6&gt;1000,1000,(C78/52)*0.6),0))</f>
        <v/>
      </c>
      <c r="N78" s="153" t="str">
        <f>IF('Basic Elections'!$C$131="","",(IF(AND(J78&lt;&gt;"None",E78&lt;&gt;0),VLOOKUP(J78,STD_Rates_lookup,2,FALSE),0))*(M78/10))</f>
        <v/>
      </c>
      <c r="O78" s="28" t="str">
        <f>IF('Basic Elections'!$C$131="","",'Basic Elections'!$C$45)</f>
        <v/>
      </c>
      <c r="P78" s="153" t="str">
        <f>IF('Basic Elections'!$C$131="","",IF(C78/12&gt;10000,10000,C78/12))</f>
        <v/>
      </c>
      <c r="Q78" s="153" t="str">
        <f>IF('Basic Elections'!$C$131="","",(IF(AND(O78&lt;&gt;"None",E78&lt;&gt;0),VLOOKUP(O78,LTD_Rates_lookup,2,FALSE),0))*(P78/100))</f>
        <v/>
      </c>
      <c r="R78" s="28" t="str">
        <f>IF('Basic Elections'!$C$131="","",IF(D78=0,0,VLOOKUP(D78,life_age_reduction,4,FALSE)))</f>
        <v/>
      </c>
      <c r="S78" s="28" t="str">
        <f>IF('Basic Elections'!$C$131="","",IF(G78="A",H78,0))</f>
        <v/>
      </c>
      <c r="T78" s="28" t="str">
        <f>IF('Basic Elections'!$C$131="","",IF(OR(G78="B",G78="C",G78="D",G78="E",G78="F"),VLOOKUP(G78,summary_benefit_lookup,2,FALSE),0))</f>
        <v/>
      </c>
      <c r="U78" s="28" t="str">
        <f>IF('Basic Elections'!$C$131="","",T78+S78)</f>
        <v/>
      </c>
      <c r="V78" s="28" t="str">
        <f t="shared" si="1"/>
        <v/>
      </c>
      <c r="W78" s="154" t="str">
        <f>IF('Basic Elections'!$C$131="","",IF(E78&gt;0,(V78*'summary lookup and rates'!$C$5)/1000,0))</f>
        <v/>
      </c>
      <c r="X78" s="154" t="str">
        <f>IF('Basic Elections'!$C$131="","",(V78*'summary lookup and rates'!$C$6)/1000)</f>
        <v/>
      </c>
      <c r="Y78" s="28" t="str">
        <f>IF('Basic Elections'!$C$131="","",IF(AND(E78&gt;0,'Basic Elections'!$C$29="Yes"),'summary lookup and rates'!$C$7,0))</f>
        <v/>
      </c>
      <c r="Z78" s="28" t="str">
        <f>IF('Basic Elections'!$C$131="","",IF(E78=0,"None",'Voluntary Elections'!$C$14))</f>
        <v/>
      </c>
      <c r="AA78" s="153" t="str">
        <f>IF('Basic Elections'!$C$131="","",IF((C78/52)*0.6&gt;1000,1000,(C78/52)*0.6))</f>
        <v/>
      </c>
      <c r="AB78" s="154" t="str">
        <f>IF('Basic Elections'!$C$131="","",IF(OR(E78=0,Z78="None"),0,INDEX('census age lookup Vol STD'!$B$4:$E$103,MATCH(D78,'census age lookup Vol STD'!$A$4:$A$103,0),MATCH(Z78,'census age lookup Vol STD'!$B$3:$E$3,0))*(AA78/10)))</f>
        <v/>
      </c>
      <c r="AC78" s="28" t="str">
        <f>IF('Basic Elections'!$C$131="","",IF(E78=0,"None",'Voluntary Elections'!$C$20))</f>
        <v/>
      </c>
      <c r="AD78" s="153" t="str">
        <f>IF('Basic Elections'!$C$131="","",IF(C78/12&gt;10000,10000,C78/12))</f>
        <v/>
      </c>
      <c r="AE78" s="154" t="str">
        <f>IF('Basic Elections'!$C$131="","",IF(OR(E78=0,AC78="None"),0,INDEX('census age lookup Vol LTD'!$B$4:$E$103,MATCH(D78,'census age lookup Vol LTD'!$A$4:$A$103,0),MATCH(AC78,'census age lookup Vol LTD'!$B$3:$E$3,0))*(AD78/100)))</f>
        <v/>
      </c>
    </row>
    <row r="79" spans="1:31" x14ac:dyDescent="0.3">
      <c r="A79" s="146" t="str">
        <f>IF('Basic Elections'!$C$132="","",'Basic Elections'!E132)</f>
        <v/>
      </c>
      <c r="B79" s="28" t="str">
        <f>IF('Basic Elections'!$C$132="","",'Basic Elections'!F132)</f>
        <v/>
      </c>
      <c r="C79" s="28" t="str">
        <f>IF('Basic Elections'!$C$132="","",'Basic Elections'!G132)</f>
        <v/>
      </c>
      <c r="D79" s="28" t="str">
        <f ca="1">IF('Basic Elections'!$C$132="","",IF(B79&gt;0,B79,IF(A79&gt;0,DATEDIF(A79,TODAY(),"Y"),0)))</f>
        <v/>
      </c>
      <c r="E79" s="28" t="str">
        <f>IF('Basic Elections'!$C$132="","",IF(OR(A79&lt;&gt;0,B79&lt;&gt;0),1,0))</f>
        <v/>
      </c>
      <c r="F79" s="28" t="str">
        <f>IF('Basic Elections'!$C$132="","",IF(E79=1,F78+1,0))</f>
        <v/>
      </c>
      <c r="G79" s="28" t="str">
        <f>IF('Basic Elections'!$C$132="","",'Basic Elections'!$C$18)</f>
        <v/>
      </c>
      <c r="H79" s="152" t="str">
        <f>IF('Basic Elections'!$C$132="","",IF(ROUNDUP(C79,-3)&gt;100000,100000,ROUNDUP(C79,-3)))</f>
        <v/>
      </c>
      <c r="I79" s="28" t="str">
        <f>IF('Basic Elections'!$C$132="","",'Basic Elections'!$C$29)</f>
        <v/>
      </c>
      <c r="J79" s="28" t="str">
        <f>IF('Basic Elections'!$C$132="","",'Basic Elections'!$C$34)</f>
        <v/>
      </c>
      <c r="K79" s="153" t="str">
        <f>IF('Basic Elections'!$C$132="","",IF(OR(J79="A",J79="B",J79="C",J79="D"),(IF((C79/52)*0.6667&gt;1000,1000,(C79/52)*0.6667)),0))</f>
        <v/>
      </c>
      <c r="L79" s="153" t="str">
        <f>IF('Basic Elections'!$C$132="","",(IF(AND(J79&lt;&gt;"None",E79&lt;&gt;0),VLOOKUP(J79,STD_Rates_lookup,2,FALSE),0))*(K79/10))</f>
        <v/>
      </c>
      <c r="M79" s="153" t="str">
        <f>IF('Basic Elections'!$C$132="","",IF(OR(J79="E",J79="F",J79="G",J79="H"),IF((C79/52)*0.6&gt;1000,1000,(C79/52)*0.6),0))</f>
        <v/>
      </c>
      <c r="N79" s="153" t="str">
        <f>IF('Basic Elections'!$C$132="","",(IF(AND(J79&lt;&gt;"None",E79&lt;&gt;0),VLOOKUP(J79,STD_Rates_lookup,2,FALSE),0))*(M79/10))</f>
        <v/>
      </c>
      <c r="O79" s="28" t="str">
        <f>IF('Basic Elections'!$C$132="","",'Basic Elections'!$C$45)</f>
        <v/>
      </c>
      <c r="P79" s="153" t="str">
        <f>IF('Basic Elections'!$C$132="","",IF(C79/12&gt;10000,10000,C79/12))</f>
        <v/>
      </c>
      <c r="Q79" s="153" t="str">
        <f>IF('Basic Elections'!$C$132="","",(IF(AND(O79&lt;&gt;"None",E79&lt;&gt;0),VLOOKUP(O79,LTD_Rates_lookup,2,FALSE),0))*(P79/100))</f>
        <v/>
      </c>
      <c r="R79" s="28" t="str">
        <f>IF('Basic Elections'!$C$132="","",IF(D79=0,0,VLOOKUP(D79,life_age_reduction,4,FALSE)))</f>
        <v/>
      </c>
      <c r="S79" s="28" t="str">
        <f>IF('Basic Elections'!$C$132="","",IF(G79="A",H79,0))</f>
        <v/>
      </c>
      <c r="T79" s="28" t="str">
        <f>IF('Basic Elections'!$C$132="","",IF(OR(G79="B",G79="C",G79="D",G79="E",G79="F"),VLOOKUP(G79,summary_benefit_lookup,2,FALSE),0))</f>
        <v/>
      </c>
      <c r="U79" s="28" t="str">
        <f>IF('Basic Elections'!$C$132="","",T79+S79)</f>
        <v/>
      </c>
      <c r="V79" s="28" t="str">
        <f t="shared" si="1"/>
        <v/>
      </c>
      <c r="W79" s="154" t="str">
        <f>IF('Basic Elections'!$C$132="","",IF(E79&gt;0,(V79*'summary lookup and rates'!$C$5)/1000,0))</f>
        <v/>
      </c>
      <c r="X79" s="154" t="str">
        <f>IF('Basic Elections'!$C$132="","",(V79*'summary lookup and rates'!$C$6)/1000)</f>
        <v/>
      </c>
      <c r="Y79" s="28" t="str">
        <f>IF('Basic Elections'!$C$132="","",IF(AND(E79&gt;0,'Basic Elections'!$C$29="Yes"),'summary lookup and rates'!$C$7,0))</f>
        <v/>
      </c>
      <c r="Z79" s="28" t="str">
        <f>IF('Basic Elections'!$C$132="","",IF(E79=0,"None",'Voluntary Elections'!$C$14))</f>
        <v/>
      </c>
      <c r="AA79" s="153" t="str">
        <f>IF('Basic Elections'!$C$132="","",IF((C79/52)*0.6&gt;1000,1000,(C79/52)*0.6))</f>
        <v/>
      </c>
      <c r="AB79" s="154" t="str">
        <f>IF('Basic Elections'!$C$132="","",IF(OR(E79=0,Z79="None"),0,INDEX('census age lookup Vol STD'!$B$4:$E$103,MATCH(D79,'census age lookup Vol STD'!$A$4:$A$103,0),MATCH(Z79,'census age lookup Vol STD'!$B$3:$E$3,0))*(AA79/10)))</f>
        <v/>
      </c>
      <c r="AC79" s="28" t="str">
        <f>IF('Basic Elections'!$C$132="","",IF(E79=0,"None",'Voluntary Elections'!$C$20))</f>
        <v/>
      </c>
      <c r="AD79" s="153" t="str">
        <f>IF('Basic Elections'!$C$132="","",IF(C79/12&gt;10000,10000,C79/12))</f>
        <v/>
      </c>
      <c r="AE79" s="154" t="str">
        <f>IF('Basic Elections'!$C$132="","",IF(OR(E79=0,AC79="None"),0,INDEX('census age lookup Vol LTD'!$B$4:$E$103,MATCH(D79,'census age lookup Vol LTD'!$A$4:$A$103,0),MATCH(AC79,'census age lookup Vol LTD'!$B$3:$E$3,0))*(AD79/100)))</f>
        <v/>
      </c>
    </row>
    <row r="80" spans="1:31" x14ac:dyDescent="0.3">
      <c r="A80" s="146" t="str">
        <f>IF('Basic Elections'!$C$133="","",'Basic Elections'!E133)</f>
        <v/>
      </c>
      <c r="B80" s="28" t="str">
        <f>IF('Basic Elections'!$C$133="","",'Basic Elections'!F133)</f>
        <v/>
      </c>
      <c r="C80" s="28" t="str">
        <f>IF('Basic Elections'!$C$133="","",'Basic Elections'!G133)</f>
        <v/>
      </c>
      <c r="D80" s="28" t="str">
        <f ca="1">IF('Basic Elections'!$C$133="","",IF(B80&gt;0,B80,IF(A80&gt;0,DATEDIF(A80,TODAY(),"Y"),0)))</f>
        <v/>
      </c>
      <c r="E80" s="28" t="str">
        <f>IF('Basic Elections'!$C$133="","",IF(OR(A80&lt;&gt;0,B80&lt;&gt;0),1,0))</f>
        <v/>
      </c>
      <c r="F80" s="28" t="str">
        <f>IF('Basic Elections'!$C$133="","",IF(E80=1,F79+1,0))</f>
        <v/>
      </c>
      <c r="G80" s="28" t="str">
        <f>IF('Basic Elections'!$C$133="","",'Basic Elections'!$C$18)</f>
        <v/>
      </c>
      <c r="H80" s="152" t="str">
        <f>IF('Basic Elections'!$C$133="","",IF(ROUNDUP(C80,-3)&gt;100000,100000,ROUNDUP(C80,-3)))</f>
        <v/>
      </c>
      <c r="I80" s="28" t="str">
        <f>IF('Basic Elections'!$C$133="","",'Basic Elections'!$C$29)</f>
        <v/>
      </c>
      <c r="J80" s="28" t="str">
        <f>IF('Basic Elections'!$C$133="","",'Basic Elections'!$C$34)</f>
        <v/>
      </c>
      <c r="K80" s="153" t="str">
        <f>IF('Basic Elections'!$C$133="","",IF(OR(J80="A",J80="B",J80="C",J80="D"),(IF((C80/52)*0.6667&gt;1000,1000,(C80/52)*0.6667)),0))</f>
        <v/>
      </c>
      <c r="L80" s="153" t="str">
        <f>IF('Basic Elections'!$C$133="","",(IF(AND(J80&lt;&gt;"None",E80&lt;&gt;0),VLOOKUP(J80,STD_Rates_lookup,2,FALSE),0))*(K80/10))</f>
        <v/>
      </c>
      <c r="M80" s="153" t="str">
        <f>IF('Basic Elections'!$C$133="","",IF(OR(J80="E",J80="F",J80="G",J80="H"),IF((C80/52)*0.6&gt;1000,1000,(C80/52)*0.6),0))</f>
        <v/>
      </c>
      <c r="N80" s="153" t="str">
        <f>IF('Basic Elections'!$C$133="","",(IF(AND(J80&lt;&gt;"None",E80&lt;&gt;0),VLOOKUP(J80,STD_Rates_lookup,2,FALSE),0))*(M80/10))</f>
        <v/>
      </c>
      <c r="O80" s="28" t="str">
        <f>IF('Basic Elections'!$C$133="","",'Basic Elections'!$C$45)</f>
        <v/>
      </c>
      <c r="P80" s="153" t="str">
        <f>IF('Basic Elections'!$C$133="","",IF(C80/12&gt;10000,10000,C80/12))</f>
        <v/>
      </c>
      <c r="Q80" s="153" t="str">
        <f>IF('Basic Elections'!$C$133="","",(IF(AND(O80&lt;&gt;"None",E80&lt;&gt;0),VLOOKUP(O80,LTD_Rates_lookup,2,FALSE),0))*(P80/100))</f>
        <v/>
      </c>
      <c r="R80" s="28" t="str">
        <f>IF('Basic Elections'!$C$133="","",IF(D80=0,0,VLOOKUP(D80,life_age_reduction,4,FALSE)))</f>
        <v/>
      </c>
      <c r="S80" s="28" t="str">
        <f>IF('Basic Elections'!$C$133="","",IF(G80="A",H80,0))</f>
        <v/>
      </c>
      <c r="T80" s="28" t="str">
        <f>IF('Basic Elections'!$C$133="","",IF(OR(G80="B",G80="C",G80="D",G80="E",G80="F"),VLOOKUP(G80,summary_benefit_lookup,2,FALSE),0))</f>
        <v/>
      </c>
      <c r="U80" s="28" t="str">
        <f>IF('Basic Elections'!$C$133="","",T80+S80)</f>
        <v/>
      </c>
      <c r="V80" s="28" t="str">
        <f t="shared" si="1"/>
        <v/>
      </c>
      <c r="W80" s="154" t="str">
        <f>IF('Basic Elections'!$C$133="","",IF(E80&gt;0,(V80*'summary lookup and rates'!$C$5)/1000,0))</f>
        <v/>
      </c>
      <c r="X80" s="154" t="str">
        <f>IF('Basic Elections'!$C$133="","",(V80*'summary lookup and rates'!$C$6)/1000)</f>
        <v/>
      </c>
      <c r="Y80" s="28" t="str">
        <f>IF('Basic Elections'!$C$133="","",IF(AND(E80&gt;0,'Basic Elections'!$C$29="Yes"),'summary lookup and rates'!$C$7,0))</f>
        <v/>
      </c>
      <c r="Z80" s="28" t="str">
        <f>IF('Basic Elections'!$C$133="","",IF(E80=0,"None",'Voluntary Elections'!$C$14))</f>
        <v/>
      </c>
      <c r="AA80" s="153" t="str">
        <f>IF('Basic Elections'!$C$133="","",IF((C80/52)*0.6&gt;1000,1000,(C80/52)*0.6))</f>
        <v/>
      </c>
      <c r="AB80" s="154" t="str">
        <f>IF('Basic Elections'!$C$133="","",IF(OR(E80=0,Z80="None"),0,INDEX('census age lookup Vol STD'!$B$4:$E$103,MATCH(D80,'census age lookup Vol STD'!$A$4:$A$103,0),MATCH(Z80,'census age lookup Vol STD'!$B$3:$E$3,0))*(AA80/10)))</f>
        <v/>
      </c>
      <c r="AC80" s="28" t="str">
        <f>IF('Basic Elections'!$C$133="","",IF(E80=0,"None",'Voluntary Elections'!$C$20))</f>
        <v/>
      </c>
      <c r="AD80" s="153" t="str">
        <f>IF('Basic Elections'!$C$133="","",IF(C80/12&gt;10000,10000,C80/12))</f>
        <v/>
      </c>
      <c r="AE80" s="154" t="str">
        <f>IF('Basic Elections'!$C$133="","",IF(OR(E80=0,AC80="None"),0,INDEX('census age lookup Vol LTD'!$B$4:$E$103,MATCH(D80,'census age lookup Vol LTD'!$A$4:$A$103,0),MATCH(AC80,'census age lookup Vol LTD'!$B$3:$E$3,0))*(AD80/100)))</f>
        <v/>
      </c>
    </row>
    <row r="81" spans="1:31" x14ac:dyDescent="0.3">
      <c r="A81" s="146" t="str">
        <f>IF('Basic Elections'!$C$134="","",'Basic Elections'!E134)</f>
        <v/>
      </c>
      <c r="B81" s="28" t="str">
        <f>IF('Basic Elections'!$C$134="","",'Basic Elections'!F134)</f>
        <v/>
      </c>
      <c r="C81" s="28" t="str">
        <f>IF('Basic Elections'!$C$134="","",'Basic Elections'!G134)</f>
        <v/>
      </c>
      <c r="D81" s="28" t="str">
        <f ca="1">IF('Basic Elections'!$C$134="","",IF(B81&gt;0,B81,IF(A81&gt;0,DATEDIF(A81,TODAY(),"Y"),0)))</f>
        <v/>
      </c>
      <c r="E81" s="28" t="str">
        <f>IF('Basic Elections'!$C$134="","",IF(OR(A81&lt;&gt;0,B81&lt;&gt;0),1,0))</f>
        <v/>
      </c>
      <c r="F81" s="28" t="str">
        <f>IF('Basic Elections'!$C$134="","",IF(E81=1,F80+1,0))</f>
        <v/>
      </c>
      <c r="G81" s="28" t="str">
        <f>IF('Basic Elections'!$C$134="","",'Basic Elections'!$C$18)</f>
        <v/>
      </c>
      <c r="H81" s="152" t="str">
        <f>IF('Basic Elections'!$C$134="","",IF(ROUNDUP(C81,-3)&gt;100000,100000,ROUNDUP(C81,-3)))</f>
        <v/>
      </c>
      <c r="I81" s="28" t="str">
        <f>IF('Basic Elections'!$C$134="","",'Basic Elections'!$C$29)</f>
        <v/>
      </c>
      <c r="J81" s="28" t="str">
        <f>IF('Basic Elections'!$C$134="","",'Basic Elections'!$C$34)</f>
        <v/>
      </c>
      <c r="K81" s="153" t="str">
        <f>IF('Basic Elections'!$C$134="","",IF(OR(J81="A",J81="B",J81="C",J81="D"),(IF((C81/52)*0.6667&gt;1000,1000,(C81/52)*0.6667)),0))</f>
        <v/>
      </c>
      <c r="L81" s="153" t="str">
        <f>IF('Basic Elections'!$C$134="","",(IF(AND(J81&lt;&gt;"None",E81&lt;&gt;0),VLOOKUP(J81,STD_Rates_lookup,2,FALSE),0))*(K81/10))</f>
        <v/>
      </c>
      <c r="M81" s="153" t="str">
        <f>IF('Basic Elections'!$C$134="","",IF(OR(J81="E",J81="F",J81="G",J81="H"),IF((C81/52)*0.6&gt;1000,1000,(C81/52)*0.6),0))</f>
        <v/>
      </c>
      <c r="N81" s="153" t="str">
        <f>IF('Basic Elections'!$C$134="","",(IF(AND(J81&lt;&gt;"None",E81&lt;&gt;0),VLOOKUP(J81,STD_Rates_lookup,2,FALSE),0))*(M81/10))</f>
        <v/>
      </c>
      <c r="O81" s="28" t="str">
        <f>IF('Basic Elections'!$C$134="","",'Basic Elections'!$C$45)</f>
        <v/>
      </c>
      <c r="P81" s="153" t="str">
        <f>IF('Basic Elections'!$C$134="","",IF(C81/12&gt;10000,10000,C81/12))</f>
        <v/>
      </c>
      <c r="Q81" s="153" t="str">
        <f>IF('Basic Elections'!$C$134="","",(IF(AND(O81&lt;&gt;"None",E81&lt;&gt;0),VLOOKUP(O81,LTD_Rates_lookup,2,FALSE),0))*(P81/100))</f>
        <v/>
      </c>
      <c r="R81" s="28" t="str">
        <f>IF('Basic Elections'!$C$134="","",IF(D81=0,0,VLOOKUP(D81,life_age_reduction,4,FALSE)))</f>
        <v/>
      </c>
      <c r="S81" s="28" t="str">
        <f>IF('Basic Elections'!$C$134="","",IF(G81="A",H81,0))</f>
        <v/>
      </c>
      <c r="T81" s="28" t="str">
        <f>IF('Basic Elections'!$C$134="","",IF(OR(G81="B",G81="C",G81="D",G81="E",G81="F"),VLOOKUP(G81,summary_benefit_lookup,2,FALSE),0))</f>
        <v/>
      </c>
      <c r="U81" s="28" t="str">
        <f>IF('Basic Elections'!$C$134="","",T81+S81)</f>
        <v/>
      </c>
      <c r="V81" s="28" t="str">
        <f t="shared" si="1"/>
        <v/>
      </c>
      <c r="W81" s="154" t="str">
        <f>IF('Basic Elections'!$C$134="","",IF(E81&gt;0,(V81*'summary lookup and rates'!$C$5)/1000,0))</f>
        <v/>
      </c>
      <c r="X81" s="154" t="str">
        <f>IF('Basic Elections'!$C$134="","",(V81*'summary lookup and rates'!$C$6)/1000)</f>
        <v/>
      </c>
      <c r="Y81" s="28" t="str">
        <f>IF('Basic Elections'!$C$134="","",IF(AND(E81&gt;0,'Basic Elections'!$C$29="Yes"),'summary lookup and rates'!$C$7,0))</f>
        <v/>
      </c>
      <c r="Z81" s="28" t="str">
        <f>IF('Basic Elections'!$C$134="","",IF(E81=0,"None",'Voluntary Elections'!$C$14))</f>
        <v/>
      </c>
      <c r="AA81" s="153" t="str">
        <f>IF('Basic Elections'!$C$134="","",IF((C81/52)*0.6&gt;1000,1000,(C81/52)*0.6))</f>
        <v/>
      </c>
      <c r="AB81" s="154" t="str">
        <f>IF('Basic Elections'!$C$134="","",IF(OR(E81=0,Z81="None"),0,INDEX('census age lookup Vol STD'!$B$4:$E$103,MATCH(D81,'census age lookup Vol STD'!$A$4:$A$103,0),MATCH(Z81,'census age lookup Vol STD'!$B$3:$E$3,0))*(AA81/10)))</f>
        <v/>
      </c>
      <c r="AC81" s="28" t="str">
        <f>IF('Basic Elections'!$C$134="","",IF(E81=0,"None",'Voluntary Elections'!$C$20))</f>
        <v/>
      </c>
      <c r="AD81" s="153" t="str">
        <f>IF('Basic Elections'!$C$134="","",IF(C81/12&gt;10000,10000,C81/12))</f>
        <v/>
      </c>
      <c r="AE81" s="154" t="str">
        <f>IF('Basic Elections'!$C$134="","",IF(OR(E81=0,AC81="None"),0,INDEX('census age lookup Vol LTD'!$B$4:$E$103,MATCH(D81,'census age lookup Vol LTD'!$A$4:$A$103,0),MATCH(AC81,'census age lookup Vol LTD'!$B$3:$E$3,0))*(AD81/100)))</f>
        <v/>
      </c>
    </row>
    <row r="82" spans="1:31" x14ac:dyDescent="0.3">
      <c r="A82" s="146" t="str">
        <f>IF('Basic Elections'!$C$135="","",'Basic Elections'!E135)</f>
        <v/>
      </c>
      <c r="B82" s="28" t="str">
        <f>IF('Basic Elections'!$C$135="","",'Basic Elections'!F135)</f>
        <v/>
      </c>
      <c r="C82" s="28" t="str">
        <f>IF('Basic Elections'!$C$135="","",'Basic Elections'!G135)</f>
        <v/>
      </c>
      <c r="D82" s="28" t="str">
        <f ca="1">IF('Basic Elections'!$C$135="","",IF(B82&gt;0,B82,IF(A82&gt;0,DATEDIF(A82,TODAY(),"Y"),0)))</f>
        <v/>
      </c>
      <c r="E82" s="28" t="str">
        <f>IF('Basic Elections'!$C$135="","",IF(OR(A82&lt;&gt;0,B82&lt;&gt;0),1,0))</f>
        <v/>
      </c>
      <c r="F82" s="28" t="str">
        <f>IF('Basic Elections'!$C$135="","",IF(E82=1,F81+1,0))</f>
        <v/>
      </c>
      <c r="G82" s="28" t="str">
        <f>IF('Basic Elections'!$C$135="","",'Basic Elections'!$C$18)</f>
        <v/>
      </c>
      <c r="H82" s="152" t="str">
        <f>IF('Basic Elections'!$C$135="","",IF(ROUNDUP(C82,-3)&gt;100000,100000,ROUNDUP(C82,-3)))</f>
        <v/>
      </c>
      <c r="I82" s="28" t="str">
        <f>IF('Basic Elections'!$C$135="","",'Basic Elections'!$C$29)</f>
        <v/>
      </c>
      <c r="J82" s="28" t="str">
        <f>IF('Basic Elections'!$C$135="","",'Basic Elections'!$C$34)</f>
        <v/>
      </c>
      <c r="K82" s="153" t="str">
        <f>IF('Basic Elections'!$C$135="","",IF(OR(J82="A",J82="B",J82="C",J82="D"),(IF((C82/52)*0.6667&gt;1000,1000,(C82/52)*0.6667)),0))</f>
        <v/>
      </c>
      <c r="L82" s="153" t="str">
        <f>IF('Basic Elections'!$C$135="","",(IF(AND(J82&lt;&gt;"None",E82&lt;&gt;0),VLOOKUP(J82,STD_Rates_lookup,2,FALSE),0))*(K82/10))</f>
        <v/>
      </c>
      <c r="M82" s="153" t="str">
        <f>IF('Basic Elections'!$C$135="","",IF(OR(J82="E",J82="F",J82="G",J82="H"),IF((C82/52)*0.6&gt;1000,1000,(C82/52)*0.6),0))</f>
        <v/>
      </c>
      <c r="N82" s="153" t="str">
        <f>IF('Basic Elections'!$C$135="","",(IF(AND(J82&lt;&gt;"None",E82&lt;&gt;0),VLOOKUP(J82,STD_Rates_lookup,2,FALSE),0))*(M82/10))</f>
        <v/>
      </c>
      <c r="O82" s="28" t="str">
        <f>IF('Basic Elections'!$C$135="","",'Basic Elections'!$C$45)</f>
        <v/>
      </c>
      <c r="P82" s="153" t="str">
        <f>IF('Basic Elections'!$C$135="","",IF(C82/12&gt;10000,10000,C82/12))</f>
        <v/>
      </c>
      <c r="Q82" s="153" t="str">
        <f>IF('Basic Elections'!$C$135="","",(IF(AND(O82&lt;&gt;"None",E82&lt;&gt;0),VLOOKUP(O82,LTD_Rates_lookup,2,FALSE),0))*(P82/100))</f>
        <v/>
      </c>
      <c r="R82" s="28" t="str">
        <f>IF('Basic Elections'!$C$135="","",IF(D82=0,0,VLOOKUP(D82,life_age_reduction,4,FALSE)))</f>
        <v/>
      </c>
      <c r="S82" s="28" t="str">
        <f>IF('Basic Elections'!$C$135="","",IF(G82="A",H82,0))</f>
        <v/>
      </c>
      <c r="T82" s="28" t="str">
        <f>IF('Basic Elections'!$C$135="","",IF(OR(G82="B",G82="C",G82="D",G82="E",G82="F"),VLOOKUP(G82,summary_benefit_lookup,2,FALSE),0))</f>
        <v/>
      </c>
      <c r="U82" s="28" t="str">
        <f>IF('Basic Elections'!$C$135="","",T82+S82)</f>
        <v/>
      </c>
      <c r="V82" s="28" t="str">
        <f t="shared" si="1"/>
        <v/>
      </c>
      <c r="W82" s="154" t="str">
        <f>IF('Basic Elections'!$C$135="","",IF(E82&gt;0,(V82*'summary lookup and rates'!$C$5)/1000,0))</f>
        <v/>
      </c>
      <c r="X82" s="154" t="str">
        <f>IF('Basic Elections'!$C$135="","",(V82*'summary lookup and rates'!$C$6)/1000)</f>
        <v/>
      </c>
      <c r="Y82" s="28" t="str">
        <f>IF('Basic Elections'!$C$135="","",IF(AND(E82&gt;0,'Basic Elections'!$C$29="Yes"),'summary lookup and rates'!$C$7,0))</f>
        <v/>
      </c>
      <c r="Z82" s="28" t="str">
        <f>IF('Basic Elections'!$C$135="","",IF(E82=0,"None",'Voluntary Elections'!$C$14))</f>
        <v/>
      </c>
      <c r="AA82" s="153" t="str">
        <f>IF('Basic Elections'!$C$135="","",IF((C82/52)*0.6&gt;1000,1000,(C82/52)*0.6))</f>
        <v/>
      </c>
      <c r="AB82" s="154" t="str">
        <f>IF('Basic Elections'!$C$135="","",IF(OR(E82=0,Z82="None"),0,INDEX('census age lookup Vol STD'!$B$4:$E$103,MATCH(D82,'census age lookup Vol STD'!$A$4:$A$103,0),MATCH(Z82,'census age lookup Vol STD'!$B$3:$E$3,0))*(AA82/10)))</f>
        <v/>
      </c>
      <c r="AC82" s="28" t="str">
        <f>IF('Basic Elections'!$C$135="","",IF(E82=0,"None",'Voluntary Elections'!$C$20))</f>
        <v/>
      </c>
      <c r="AD82" s="153" t="str">
        <f>IF('Basic Elections'!$C$135="","",IF(C82/12&gt;10000,10000,C82/12))</f>
        <v/>
      </c>
      <c r="AE82" s="154" t="str">
        <f>IF('Basic Elections'!$C$135="","",IF(OR(E82=0,AC82="None"),0,INDEX('census age lookup Vol LTD'!$B$4:$E$103,MATCH(D82,'census age lookup Vol LTD'!$A$4:$A$103,0),MATCH(AC82,'census age lookup Vol LTD'!$B$3:$E$3,0))*(AD82/100)))</f>
        <v/>
      </c>
    </row>
    <row r="83" spans="1:31" x14ac:dyDescent="0.3">
      <c r="A83" s="146" t="str">
        <f>IF('Basic Elections'!$C$136="","",'Basic Elections'!E136)</f>
        <v/>
      </c>
      <c r="B83" s="28" t="str">
        <f>IF('Basic Elections'!$C$136="","",'Basic Elections'!F136)</f>
        <v/>
      </c>
      <c r="C83" s="28" t="str">
        <f>IF('Basic Elections'!$C$136="","",'Basic Elections'!G136)</f>
        <v/>
      </c>
      <c r="D83" s="28" t="str">
        <f ca="1">IF('Basic Elections'!$C$136="","",IF(B83&gt;0,B83,IF(A83&gt;0,DATEDIF(A83,TODAY(),"Y"),0)))</f>
        <v/>
      </c>
      <c r="E83" s="28" t="str">
        <f>IF('Basic Elections'!$C$136="","",IF(OR(A83&lt;&gt;0,B83&lt;&gt;0),1,0))</f>
        <v/>
      </c>
      <c r="F83" s="28" t="str">
        <f>IF('Basic Elections'!$C$136="","",IF(E83=1,F82+1,0))</f>
        <v/>
      </c>
      <c r="G83" s="28" t="str">
        <f>IF('Basic Elections'!$C$136="","",'Basic Elections'!$C$18)</f>
        <v/>
      </c>
      <c r="H83" s="152" t="str">
        <f>IF('Basic Elections'!$C$136="","",IF(ROUNDUP(C83,-3)&gt;100000,100000,ROUNDUP(C83,-3)))</f>
        <v/>
      </c>
      <c r="I83" s="28" t="str">
        <f>IF('Basic Elections'!$C$136="","",'Basic Elections'!$C$29)</f>
        <v/>
      </c>
      <c r="J83" s="28" t="str">
        <f>IF('Basic Elections'!$C$136="","",'Basic Elections'!$C$34)</f>
        <v/>
      </c>
      <c r="K83" s="153" t="str">
        <f>IF('Basic Elections'!$C$136="","",IF(OR(J83="A",J83="B",J83="C",J83="D"),(IF((C83/52)*0.6667&gt;1000,1000,(C83/52)*0.6667)),0))</f>
        <v/>
      </c>
      <c r="L83" s="153" t="str">
        <f>IF('Basic Elections'!$C$136="","",(IF(AND(J83&lt;&gt;"None",E83&lt;&gt;0),VLOOKUP(J83,STD_Rates_lookup,2,FALSE),0))*(K83/10))</f>
        <v/>
      </c>
      <c r="M83" s="153" t="str">
        <f>IF('Basic Elections'!$C$136="","",IF(OR(J83="E",J83="F",J83="G",J83="H"),IF((C83/52)*0.6&gt;1000,1000,(C83/52)*0.6),0))</f>
        <v/>
      </c>
      <c r="N83" s="153" t="str">
        <f>IF('Basic Elections'!$C$136="","",(IF(AND(J83&lt;&gt;"None",E83&lt;&gt;0),VLOOKUP(J83,STD_Rates_lookup,2,FALSE),0))*(M83/10))</f>
        <v/>
      </c>
      <c r="O83" s="28" t="str">
        <f>IF('Basic Elections'!$C$136="","",'Basic Elections'!$C$45)</f>
        <v/>
      </c>
      <c r="P83" s="153" t="str">
        <f>IF('Basic Elections'!$C$136="","",IF(C83/12&gt;10000,10000,C83/12))</f>
        <v/>
      </c>
      <c r="Q83" s="153" t="str">
        <f>IF('Basic Elections'!$C$136="","",(IF(AND(O83&lt;&gt;"None",E83&lt;&gt;0),VLOOKUP(O83,LTD_Rates_lookup,2,FALSE),0))*(P83/100))</f>
        <v/>
      </c>
      <c r="R83" s="28" t="str">
        <f>IF('Basic Elections'!$C$136="","",IF(D83=0,0,VLOOKUP(D83,life_age_reduction,4,FALSE)))</f>
        <v/>
      </c>
      <c r="S83" s="28" t="str">
        <f>IF('Basic Elections'!$C$136="","",IF(G83="A",H83,0))</f>
        <v/>
      </c>
      <c r="T83" s="28" t="str">
        <f>IF('Basic Elections'!$C$136="","",IF(OR(G83="B",G83="C",G83="D",G83="E",G83="F"),VLOOKUP(G83,summary_benefit_lookup,2,FALSE),0))</f>
        <v/>
      </c>
      <c r="U83" s="28" t="str">
        <f>IF('Basic Elections'!$C$136="","",T83+S83)</f>
        <v/>
      </c>
      <c r="V83" s="28" t="str">
        <f t="shared" si="1"/>
        <v/>
      </c>
      <c r="W83" s="154" t="str">
        <f>IF('Basic Elections'!$C$136="","",IF(E83&gt;0,(V83*'summary lookup and rates'!$C$5)/1000,0))</f>
        <v/>
      </c>
      <c r="X83" s="154" t="str">
        <f>IF('Basic Elections'!$C$136="","",(V83*'summary lookup and rates'!$C$6)/1000)</f>
        <v/>
      </c>
      <c r="Y83" s="28" t="str">
        <f>IF('Basic Elections'!$C$136="","",IF(AND(E83&gt;0,'Basic Elections'!$C$29="Yes"),'summary lookup and rates'!$C$7,0))</f>
        <v/>
      </c>
      <c r="Z83" s="28" t="str">
        <f>IF('Basic Elections'!$C$136="","",IF(E83=0,"None",'Voluntary Elections'!$C$14))</f>
        <v/>
      </c>
      <c r="AA83" s="153" t="str">
        <f>IF('Basic Elections'!$C$136="","",IF((C83/52)*0.6&gt;1000,1000,(C83/52)*0.6))</f>
        <v/>
      </c>
      <c r="AB83" s="154" t="str">
        <f>IF('Basic Elections'!$C$136="","",IF(OR(E83=0,Z83="None"),0,INDEX('census age lookup Vol STD'!$B$4:$E$103,MATCH(D83,'census age lookup Vol STD'!$A$4:$A$103,0),MATCH(Z83,'census age lookup Vol STD'!$B$3:$E$3,0))*(AA83/10)))</f>
        <v/>
      </c>
      <c r="AC83" s="28" t="str">
        <f>IF('Basic Elections'!$C$136="","",IF(E83=0,"None",'Voluntary Elections'!$C$20))</f>
        <v/>
      </c>
      <c r="AD83" s="153" t="str">
        <f>IF('Basic Elections'!$C$136="","",IF(C83/12&gt;10000,10000,C83/12))</f>
        <v/>
      </c>
      <c r="AE83" s="154" t="str">
        <f>IF('Basic Elections'!$C$136="","",IF(OR(E83=0,AC83="None"),0,INDEX('census age lookup Vol LTD'!$B$4:$E$103,MATCH(D83,'census age lookup Vol LTD'!$A$4:$A$103,0),MATCH(AC83,'census age lookup Vol LTD'!$B$3:$E$3,0))*(AD83/100)))</f>
        <v/>
      </c>
    </row>
    <row r="84" spans="1:31" x14ac:dyDescent="0.3">
      <c r="A84" s="146" t="str">
        <f>IF('Basic Elections'!$C$137="","",'Basic Elections'!E137)</f>
        <v/>
      </c>
      <c r="B84" s="28" t="str">
        <f>IF('Basic Elections'!$C$137="","",'Basic Elections'!F137)</f>
        <v/>
      </c>
      <c r="C84" s="28" t="str">
        <f>IF('Basic Elections'!$C$137="","",'Basic Elections'!G137)</f>
        <v/>
      </c>
      <c r="D84" s="28" t="str">
        <f ca="1">IF('Basic Elections'!$C$137="","",IF(B84&gt;0,B84,IF(A84&gt;0,DATEDIF(A84,TODAY(),"Y"),0)))</f>
        <v/>
      </c>
      <c r="E84" s="28" t="str">
        <f>IF('Basic Elections'!$C$137="","",IF(OR(A84&lt;&gt;0,B84&lt;&gt;0),1,0))</f>
        <v/>
      </c>
      <c r="F84" s="28" t="str">
        <f>IF('Basic Elections'!$C$137="","",IF(E84=1,F83+1,0))</f>
        <v/>
      </c>
      <c r="G84" s="28" t="str">
        <f>IF('Basic Elections'!$C$137="","",'Basic Elections'!$C$18)</f>
        <v/>
      </c>
      <c r="H84" s="152" t="str">
        <f>IF('Basic Elections'!$C$137="","",IF(ROUNDUP(C84,-3)&gt;100000,100000,ROUNDUP(C84,-3)))</f>
        <v/>
      </c>
      <c r="I84" s="28" t="str">
        <f>IF('Basic Elections'!$C$137="","",'Basic Elections'!$C$29)</f>
        <v/>
      </c>
      <c r="J84" s="28" t="str">
        <f>IF('Basic Elections'!$C$137="","",'Basic Elections'!$C$34)</f>
        <v/>
      </c>
      <c r="K84" s="153" t="str">
        <f>IF('Basic Elections'!$C$137="","",IF(OR(J84="A",J84="B",J84="C",J84="D"),(IF((C84/52)*0.6667&gt;1000,1000,(C84/52)*0.6667)),0))</f>
        <v/>
      </c>
      <c r="L84" s="153" t="str">
        <f>IF('Basic Elections'!$C$137="","",(IF(AND(J84&lt;&gt;"None",E84&lt;&gt;0),VLOOKUP(J84,STD_Rates_lookup,2,FALSE),0))*(K84/10))</f>
        <v/>
      </c>
      <c r="M84" s="153" t="str">
        <f>IF('Basic Elections'!$C$137="","",IF(OR(J84="E",J84="F",J84="G",J84="H"),IF((C84/52)*0.6&gt;1000,1000,(C84/52)*0.6),0))</f>
        <v/>
      </c>
      <c r="N84" s="153" t="str">
        <f>IF('Basic Elections'!$C$137="","",(IF(AND(J84&lt;&gt;"None",E84&lt;&gt;0),VLOOKUP(J84,STD_Rates_lookup,2,FALSE),0))*(M84/10))</f>
        <v/>
      </c>
      <c r="O84" s="28" t="str">
        <f>IF('Basic Elections'!$C$137="","",'Basic Elections'!$C$45)</f>
        <v/>
      </c>
      <c r="P84" s="153" t="str">
        <f>IF('Basic Elections'!$C$137="","",IF(C84/12&gt;10000,10000,C84/12))</f>
        <v/>
      </c>
      <c r="Q84" s="153" t="str">
        <f>IF('Basic Elections'!$C$137="","",(IF(AND(O84&lt;&gt;"None",E84&lt;&gt;0),VLOOKUP(O84,LTD_Rates_lookup,2,FALSE),0))*(P84/100))</f>
        <v/>
      </c>
      <c r="R84" s="28" t="str">
        <f>IF('Basic Elections'!$C$137="","",IF(D84=0,0,VLOOKUP(D84,life_age_reduction,4,FALSE)))</f>
        <v/>
      </c>
      <c r="S84" s="28" t="str">
        <f>IF('Basic Elections'!$C$137="","",IF(G84="A",H84,0))</f>
        <v/>
      </c>
      <c r="T84" s="28" t="str">
        <f>IF('Basic Elections'!$C$137="","",IF(OR(G84="B",G84="C",G84="D",G84="E",G84="F"),VLOOKUP(G84,summary_benefit_lookup,2,FALSE),0))</f>
        <v/>
      </c>
      <c r="U84" s="28" t="str">
        <f>IF('Basic Elections'!$C$137="","",T84+S84)</f>
        <v/>
      </c>
      <c r="V84" s="28" t="str">
        <f t="shared" si="1"/>
        <v/>
      </c>
      <c r="W84" s="154" t="str">
        <f>IF('Basic Elections'!$C$137="","",IF(E84&gt;0,(V84*'summary lookup and rates'!$C$5)/1000,0))</f>
        <v/>
      </c>
      <c r="X84" s="154" t="str">
        <f>IF('Basic Elections'!$C$137="","",(V84*'summary lookup and rates'!$C$6)/1000)</f>
        <v/>
      </c>
      <c r="Y84" s="28" t="str">
        <f>IF('Basic Elections'!$C$137="","",IF(AND(E84&gt;0,'Basic Elections'!$C$29="Yes"),'summary lookup and rates'!$C$7,0))</f>
        <v/>
      </c>
      <c r="Z84" s="28" t="str">
        <f>IF('Basic Elections'!$C$137="","",IF(E84=0,"None",'Voluntary Elections'!$C$14))</f>
        <v/>
      </c>
      <c r="AA84" s="153" t="str">
        <f>IF('Basic Elections'!$C$137="","",IF((C84/52)*0.6&gt;1000,1000,(C84/52)*0.6))</f>
        <v/>
      </c>
      <c r="AB84" s="154" t="str">
        <f>IF('Basic Elections'!$C$137="","",IF(OR(E84=0,Z84="None"),0,INDEX('census age lookup Vol STD'!$B$4:$E$103,MATCH(D84,'census age lookup Vol STD'!$A$4:$A$103,0),MATCH(Z84,'census age lookup Vol STD'!$B$3:$E$3,0))*(AA84/10)))</f>
        <v/>
      </c>
      <c r="AC84" s="28" t="str">
        <f>IF('Basic Elections'!$C$137="","",IF(E84=0,"None",'Voluntary Elections'!$C$20))</f>
        <v/>
      </c>
      <c r="AD84" s="153" t="str">
        <f>IF('Basic Elections'!$C$137="","",IF(C84/12&gt;10000,10000,C84/12))</f>
        <v/>
      </c>
      <c r="AE84" s="154" t="str">
        <f>IF('Basic Elections'!$C$137="","",IF(OR(E84=0,AC84="None"),0,INDEX('census age lookup Vol LTD'!$B$4:$E$103,MATCH(D84,'census age lookup Vol LTD'!$A$4:$A$103,0),MATCH(AC84,'census age lookup Vol LTD'!$B$3:$E$3,0))*(AD84/100)))</f>
        <v/>
      </c>
    </row>
    <row r="85" spans="1:31" x14ac:dyDescent="0.3">
      <c r="A85" s="146" t="str">
        <f>IF('Basic Elections'!$C$138="","",'Basic Elections'!E138)</f>
        <v/>
      </c>
      <c r="B85" s="28" t="str">
        <f>IF('Basic Elections'!$C$138="","",'Basic Elections'!F138)</f>
        <v/>
      </c>
      <c r="C85" s="28" t="str">
        <f>IF('Basic Elections'!$C$138="","",'Basic Elections'!G138)</f>
        <v/>
      </c>
      <c r="D85" s="28" t="str">
        <f ca="1">IF('Basic Elections'!$C$138="","",IF(B85&gt;0,B85,IF(A85&gt;0,DATEDIF(A85,TODAY(),"Y"),0)))</f>
        <v/>
      </c>
      <c r="E85" s="28" t="str">
        <f>IF('Basic Elections'!$C$138="","",IF(OR(A85&lt;&gt;0,B85&lt;&gt;0),1,0))</f>
        <v/>
      </c>
      <c r="F85" s="28" t="str">
        <f>IF('Basic Elections'!$C$138="","",IF(E85=1,F84+1,0))</f>
        <v/>
      </c>
      <c r="G85" s="28" t="str">
        <f>IF('Basic Elections'!$C$138="","",'Basic Elections'!$C$18)</f>
        <v/>
      </c>
      <c r="H85" s="152" t="str">
        <f>IF('Basic Elections'!$C$138="","",IF(ROUNDUP(C85,-3)&gt;100000,100000,ROUNDUP(C85,-3)))</f>
        <v/>
      </c>
      <c r="I85" s="28" t="str">
        <f>IF('Basic Elections'!$C$138="","",'Basic Elections'!$C$29)</f>
        <v/>
      </c>
      <c r="J85" s="28" t="str">
        <f>IF('Basic Elections'!$C$138="","",'Basic Elections'!$C$34)</f>
        <v/>
      </c>
      <c r="K85" s="153" t="str">
        <f>IF('Basic Elections'!$C$138="","",IF(OR(J85="A",J85="B",J85="C",J85="D"),(IF((C85/52)*0.6667&gt;1000,1000,(C85/52)*0.6667)),0))</f>
        <v/>
      </c>
      <c r="L85" s="153" t="str">
        <f>IF('Basic Elections'!$C$138="","",(IF(AND(J85&lt;&gt;"None",E85&lt;&gt;0),VLOOKUP(J85,STD_Rates_lookup,2,FALSE),0))*(K85/10))</f>
        <v/>
      </c>
      <c r="M85" s="153" t="str">
        <f>IF('Basic Elections'!$C$138="","",IF(OR(J85="E",J85="F",J85="G",J85="H"),IF((C85/52)*0.6&gt;1000,1000,(C85/52)*0.6),0))</f>
        <v/>
      </c>
      <c r="N85" s="153" t="str">
        <f>IF('Basic Elections'!$C$138="","",(IF(AND(J85&lt;&gt;"None",E85&lt;&gt;0),VLOOKUP(J85,STD_Rates_lookup,2,FALSE),0))*(M85/10))</f>
        <v/>
      </c>
      <c r="O85" s="28" t="str">
        <f>IF('Basic Elections'!$C$138="","",'Basic Elections'!$C$45)</f>
        <v/>
      </c>
      <c r="P85" s="153" t="str">
        <f>IF('Basic Elections'!$C$138="","",IF(C85/12&gt;10000,10000,C85/12))</f>
        <v/>
      </c>
      <c r="Q85" s="153" t="str">
        <f>IF('Basic Elections'!$C$138="","",(IF(AND(O85&lt;&gt;"None",E85&lt;&gt;0),VLOOKUP(O85,LTD_Rates_lookup,2,FALSE),0))*(P85/100))</f>
        <v/>
      </c>
      <c r="R85" s="28" t="str">
        <f>IF('Basic Elections'!$C$138="","",IF(D85=0,0,VLOOKUP(D85,life_age_reduction,4,FALSE)))</f>
        <v/>
      </c>
      <c r="S85" s="28" t="str">
        <f>IF('Basic Elections'!$C$138="","",IF(G85="A",H85,0))</f>
        <v/>
      </c>
      <c r="T85" s="28" t="str">
        <f>IF('Basic Elections'!$C$138="","",IF(OR(G85="B",G85="C",G85="D",G85="E",G85="F"),VLOOKUP(G85,summary_benefit_lookup,2,FALSE),0))</f>
        <v/>
      </c>
      <c r="U85" s="28" t="str">
        <f>IF('Basic Elections'!$C$138="","",T85+S85)</f>
        <v/>
      </c>
      <c r="V85" s="28" t="str">
        <f t="shared" si="1"/>
        <v/>
      </c>
      <c r="W85" s="154" t="str">
        <f>IF('Basic Elections'!$C$138="","",IF(E85&gt;0,(V85*'summary lookup and rates'!$C$5)/1000,0))</f>
        <v/>
      </c>
      <c r="X85" s="154" t="str">
        <f>IF('Basic Elections'!$C$138="","",(V85*'summary lookup and rates'!$C$6)/1000)</f>
        <v/>
      </c>
      <c r="Y85" s="28" t="str">
        <f>IF('Basic Elections'!$C$138="","",IF(AND(E85&gt;0,'Basic Elections'!$C$29="Yes"),'summary lookup and rates'!$C$7,0))</f>
        <v/>
      </c>
      <c r="Z85" s="28" t="str">
        <f>IF('Basic Elections'!$C$138="","",IF(E85=0,"None",'Voluntary Elections'!$C$14))</f>
        <v/>
      </c>
      <c r="AA85" s="153" t="str">
        <f>IF('Basic Elections'!$C$138="","",IF((C85/52)*0.6&gt;1000,1000,(C85/52)*0.6))</f>
        <v/>
      </c>
      <c r="AB85" s="154" t="str">
        <f>IF('Basic Elections'!$C$138="","",IF(OR(E85=0,Z85="None"),0,INDEX('census age lookup Vol STD'!$B$4:$E$103,MATCH(D85,'census age lookup Vol STD'!$A$4:$A$103,0),MATCH(Z85,'census age lookup Vol STD'!$B$3:$E$3,0))*(AA85/10)))</f>
        <v/>
      </c>
      <c r="AC85" s="28" t="str">
        <f>IF('Basic Elections'!$C$138="","",IF(E85=0,"None",'Voluntary Elections'!$C$20))</f>
        <v/>
      </c>
      <c r="AD85" s="153" t="str">
        <f>IF('Basic Elections'!$C$138="","",IF(C85/12&gt;10000,10000,C85/12))</f>
        <v/>
      </c>
      <c r="AE85" s="154" t="str">
        <f>IF('Basic Elections'!$C$138="","",IF(OR(E85=0,AC85="None"),0,INDEX('census age lookup Vol LTD'!$B$4:$E$103,MATCH(D85,'census age lookup Vol LTD'!$A$4:$A$103,0),MATCH(AC85,'census age lookup Vol LTD'!$B$3:$E$3,0))*(AD85/100)))</f>
        <v/>
      </c>
    </row>
    <row r="86" spans="1:31" x14ac:dyDescent="0.3">
      <c r="A86" s="146" t="str">
        <f>IF('Basic Elections'!$C$139="","",'Basic Elections'!E139)</f>
        <v/>
      </c>
      <c r="B86" s="28" t="str">
        <f>IF('Basic Elections'!$C$139="","",'Basic Elections'!F139)</f>
        <v/>
      </c>
      <c r="C86" s="28" t="str">
        <f>IF('Basic Elections'!$C$139="","",'Basic Elections'!G139)</f>
        <v/>
      </c>
      <c r="D86" s="28" t="str">
        <f ca="1">IF('Basic Elections'!$C$139="","",IF(B86&gt;0,B86,IF(A86&gt;0,DATEDIF(A86,TODAY(),"Y"),0)))</f>
        <v/>
      </c>
      <c r="E86" s="28" t="str">
        <f>IF('Basic Elections'!$C$139="","",IF(OR(A86&lt;&gt;0,B86&lt;&gt;0),1,0))</f>
        <v/>
      </c>
      <c r="F86" s="28" t="str">
        <f>IF('Basic Elections'!$C$139="","",IF(E86=1,F85+1,0))</f>
        <v/>
      </c>
      <c r="G86" s="28" t="str">
        <f>IF('Basic Elections'!$C$139="","",'Basic Elections'!$C$18)</f>
        <v/>
      </c>
      <c r="H86" s="152" t="str">
        <f>IF('Basic Elections'!$C$139="","",IF(ROUNDUP(C86,-3)&gt;100000,100000,ROUNDUP(C86,-3)))</f>
        <v/>
      </c>
      <c r="I86" s="28" t="str">
        <f>IF('Basic Elections'!$C$139="","",'Basic Elections'!$C$29)</f>
        <v/>
      </c>
      <c r="J86" s="28" t="str">
        <f>IF('Basic Elections'!$C$139="","",'Basic Elections'!$C$34)</f>
        <v/>
      </c>
      <c r="K86" s="153" t="str">
        <f>IF('Basic Elections'!$C$139="","",IF(OR(J86="A",J86="B",J86="C",J86="D"),(IF((C86/52)*0.6667&gt;1000,1000,(C86/52)*0.6667)),0))</f>
        <v/>
      </c>
      <c r="L86" s="153" t="str">
        <f>IF('Basic Elections'!$C$139="","",(IF(AND(J86&lt;&gt;"None",E86&lt;&gt;0),VLOOKUP(J86,STD_Rates_lookup,2,FALSE),0))*(K86/10))</f>
        <v/>
      </c>
      <c r="M86" s="153" t="str">
        <f>IF('Basic Elections'!$C$139="","",IF(OR(J86="E",J86="F",J86="G",J86="H"),IF((C86/52)*0.6&gt;1000,1000,(C86/52)*0.6),0))</f>
        <v/>
      </c>
      <c r="N86" s="153" t="str">
        <f>IF('Basic Elections'!$C$139="","",(IF(AND(J86&lt;&gt;"None",E86&lt;&gt;0),VLOOKUP(J86,STD_Rates_lookup,2,FALSE),0))*(M86/10))</f>
        <v/>
      </c>
      <c r="O86" s="28" t="str">
        <f>IF('Basic Elections'!$C$139="","",'Basic Elections'!$C$45)</f>
        <v/>
      </c>
      <c r="P86" s="153" t="str">
        <f>IF('Basic Elections'!$C$139="","",IF(C86/12&gt;10000,10000,C86/12))</f>
        <v/>
      </c>
      <c r="Q86" s="153" t="str">
        <f>IF('Basic Elections'!$C$139="","",(IF(AND(O86&lt;&gt;"None",E86&lt;&gt;0),VLOOKUP(O86,LTD_Rates_lookup,2,FALSE),0))*(P86/100))</f>
        <v/>
      </c>
      <c r="R86" s="28" t="str">
        <f>IF('Basic Elections'!$C$139="","",IF(D86=0,0,VLOOKUP(D86,life_age_reduction,4,FALSE)))</f>
        <v/>
      </c>
      <c r="S86" s="28" t="str">
        <f>IF('Basic Elections'!$C$139="","",IF(G86="A",H86,0))</f>
        <v/>
      </c>
      <c r="T86" s="28" t="str">
        <f>IF('Basic Elections'!$C$139="","",IF(OR(G86="B",G86="C",G86="D",G86="E",G86="F"),VLOOKUP(G86,summary_benefit_lookup,2,FALSE),0))</f>
        <v/>
      </c>
      <c r="U86" s="28" t="str">
        <f>IF('Basic Elections'!$C$139="","",T86+S86)</f>
        <v/>
      </c>
      <c r="V86" s="28" t="str">
        <f t="shared" si="1"/>
        <v/>
      </c>
      <c r="W86" s="154" t="str">
        <f>IF('Basic Elections'!$C$139="","",IF(E86&gt;0,(V86*'summary lookup and rates'!$C$5)/1000,0))</f>
        <v/>
      </c>
      <c r="X86" s="154" t="str">
        <f>IF('Basic Elections'!$C$139="","",(V86*'summary lookup and rates'!$C$6)/1000)</f>
        <v/>
      </c>
      <c r="Y86" s="28" t="str">
        <f>IF('Basic Elections'!$C$139="","",IF(AND(E86&gt;0,'Basic Elections'!$C$29="Yes"),'summary lookup and rates'!$C$7,0))</f>
        <v/>
      </c>
      <c r="Z86" s="28" t="str">
        <f>IF('Basic Elections'!$C$139="","",IF(E86=0,"None",'Voluntary Elections'!$C$14))</f>
        <v/>
      </c>
      <c r="AA86" s="153" t="str">
        <f>IF('Basic Elections'!$C$139="","",IF((C86/52)*0.6&gt;1000,1000,(C86/52)*0.6))</f>
        <v/>
      </c>
      <c r="AB86" s="154" t="str">
        <f>IF('Basic Elections'!$C$139="","",IF(OR(E86=0,Z86="None"),0,INDEX('census age lookup Vol STD'!$B$4:$E$103,MATCH(D86,'census age lookup Vol STD'!$A$4:$A$103,0),MATCH(Z86,'census age lookup Vol STD'!$B$3:$E$3,0))*(AA86/10)))</f>
        <v/>
      </c>
      <c r="AC86" s="28" t="str">
        <f>IF('Basic Elections'!$C$139="","",IF(E86=0,"None",'Voluntary Elections'!$C$20))</f>
        <v/>
      </c>
      <c r="AD86" s="153" t="str">
        <f>IF('Basic Elections'!$C$139="","",IF(C86/12&gt;10000,10000,C86/12))</f>
        <v/>
      </c>
      <c r="AE86" s="154" t="str">
        <f>IF('Basic Elections'!$C$139="","",IF(OR(E86=0,AC86="None"),0,INDEX('census age lookup Vol LTD'!$B$4:$E$103,MATCH(D86,'census age lookup Vol LTD'!$A$4:$A$103,0),MATCH(AC86,'census age lookup Vol LTD'!$B$3:$E$3,0))*(AD86/100)))</f>
        <v/>
      </c>
    </row>
    <row r="87" spans="1:31" x14ac:dyDescent="0.3">
      <c r="A87" s="146" t="str">
        <f>IF('Basic Elections'!$C$140="","",'Basic Elections'!E140)</f>
        <v/>
      </c>
      <c r="B87" s="28" t="str">
        <f>IF('Basic Elections'!$C$140="","",'Basic Elections'!F140)</f>
        <v/>
      </c>
      <c r="C87" s="28" t="str">
        <f>IF('Basic Elections'!$C$140="","",'Basic Elections'!G140)</f>
        <v/>
      </c>
      <c r="D87" s="28" t="str">
        <f ca="1">IF('Basic Elections'!$C$140="","",IF(B87&gt;0,B87,IF(A87&gt;0,DATEDIF(A87,TODAY(),"Y"),0)))</f>
        <v/>
      </c>
      <c r="E87" s="28" t="str">
        <f>IF('Basic Elections'!$C$140="","",IF(OR(A87&lt;&gt;0,B87&lt;&gt;0),1,0))</f>
        <v/>
      </c>
      <c r="F87" s="28" t="str">
        <f>IF('Basic Elections'!$C$140="","",IF(E87=1,F86+1,0))</f>
        <v/>
      </c>
      <c r="G87" s="28" t="str">
        <f>IF('Basic Elections'!$C$140="","",'Basic Elections'!$C$18)</f>
        <v/>
      </c>
      <c r="H87" s="152" t="str">
        <f>IF('Basic Elections'!$C$140="","",IF(ROUNDUP(C87,-3)&gt;100000,100000,ROUNDUP(C87,-3)))</f>
        <v/>
      </c>
      <c r="I87" s="28" t="str">
        <f>IF('Basic Elections'!$C$140="","",'Basic Elections'!$C$29)</f>
        <v/>
      </c>
      <c r="J87" s="28" t="str">
        <f>IF('Basic Elections'!$C$140="","",'Basic Elections'!$C$34)</f>
        <v/>
      </c>
      <c r="K87" s="153" t="str">
        <f>IF('Basic Elections'!$C$140="","",IF(OR(J87="A",J87="B",J87="C",J87="D"),(IF((C87/52)*0.6667&gt;1000,1000,(C87/52)*0.6667)),0))</f>
        <v/>
      </c>
      <c r="L87" s="153" t="str">
        <f>IF('Basic Elections'!$C$140="","",(IF(AND(J87&lt;&gt;"None",E87&lt;&gt;0),VLOOKUP(J87,STD_Rates_lookup,2,FALSE),0))*(K87/10))</f>
        <v/>
      </c>
      <c r="M87" s="153" t="str">
        <f>IF('Basic Elections'!$C$140="","",IF(OR(J87="E",J87="F",J87="G",J87="H"),IF((C87/52)*0.6&gt;1000,1000,(C87/52)*0.6),0))</f>
        <v/>
      </c>
      <c r="N87" s="153" t="str">
        <f>IF('Basic Elections'!$C$140="","",(IF(AND(J87&lt;&gt;"None",E87&lt;&gt;0),VLOOKUP(J87,STD_Rates_lookup,2,FALSE),0))*(M87/10))</f>
        <v/>
      </c>
      <c r="O87" s="28" t="str">
        <f>IF('Basic Elections'!$C$140="","",'Basic Elections'!$C$45)</f>
        <v/>
      </c>
      <c r="P87" s="153" t="str">
        <f>IF('Basic Elections'!$C$140="","",IF(C87/12&gt;10000,10000,C87/12))</f>
        <v/>
      </c>
      <c r="Q87" s="153" t="str">
        <f>IF('Basic Elections'!$C$140="","",(IF(AND(O87&lt;&gt;"None",E87&lt;&gt;0),VLOOKUP(O87,LTD_Rates_lookup,2,FALSE),0))*(P87/100))</f>
        <v/>
      </c>
      <c r="R87" s="28" t="str">
        <f>IF('Basic Elections'!$C$140="","",IF(D87=0,0,VLOOKUP(D87,life_age_reduction,4,FALSE)))</f>
        <v/>
      </c>
      <c r="S87" s="28" t="str">
        <f>IF('Basic Elections'!$C$140="","",IF(G87="A",H87,0))</f>
        <v/>
      </c>
      <c r="T87" s="28" t="str">
        <f>IF('Basic Elections'!$C$140="","",IF(OR(G87="B",G87="C",G87="D",G87="E",G87="F"),VLOOKUP(G87,summary_benefit_lookup,2,FALSE),0))</f>
        <v/>
      </c>
      <c r="U87" s="28" t="str">
        <f>IF('Basic Elections'!$C$140="","",T87+S87)</f>
        <v/>
      </c>
      <c r="V87" s="28" t="str">
        <f t="shared" si="1"/>
        <v/>
      </c>
      <c r="W87" s="154" t="str">
        <f>IF('Basic Elections'!$C$140="","",IF(E87&gt;0,(V87*'summary lookup and rates'!$C$5)/1000,0))</f>
        <v/>
      </c>
      <c r="X87" s="154" t="str">
        <f>IF('Basic Elections'!$C$140="","",(V87*'summary lookup and rates'!$C$6)/1000)</f>
        <v/>
      </c>
      <c r="Y87" s="28" t="str">
        <f>IF('Basic Elections'!$C$140="","",IF(AND(E87&gt;0,'Basic Elections'!$C$29="Yes"),'summary lookup and rates'!$C$7,0))</f>
        <v/>
      </c>
      <c r="Z87" s="28" t="str">
        <f>IF('Basic Elections'!$C$140="","",IF(E87=0,"None",'Voluntary Elections'!$C$14))</f>
        <v/>
      </c>
      <c r="AA87" s="153" t="str">
        <f>IF('Basic Elections'!$C$140="","",IF((C87/52)*0.6&gt;1000,1000,(C87/52)*0.6))</f>
        <v/>
      </c>
      <c r="AB87" s="154" t="str">
        <f>IF('Basic Elections'!$C$140="","",IF(OR(E87=0,Z87="None"),0,INDEX('census age lookup Vol STD'!$B$4:$E$103,MATCH(D87,'census age lookup Vol STD'!$A$4:$A$103,0),MATCH(Z87,'census age lookup Vol STD'!$B$3:$E$3,0))*(AA87/10)))</f>
        <v/>
      </c>
      <c r="AC87" s="28" t="str">
        <f>IF('Basic Elections'!$C$140="","",IF(E87=0,"None",'Voluntary Elections'!$C$20))</f>
        <v/>
      </c>
      <c r="AD87" s="153" t="str">
        <f>IF('Basic Elections'!$C$140="","",IF(C87/12&gt;10000,10000,C87/12))</f>
        <v/>
      </c>
      <c r="AE87" s="154" t="str">
        <f>IF('Basic Elections'!$C$140="","",IF(OR(E87=0,AC87="None"),0,INDEX('census age lookup Vol LTD'!$B$4:$E$103,MATCH(D87,'census age lookup Vol LTD'!$A$4:$A$103,0),MATCH(AC87,'census age lookup Vol LTD'!$B$3:$E$3,0))*(AD87/100)))</f>
        <v/>
      </c>
    </row>
    <row r="88" spans="1:31" x14ac:dyDescent="0.3">
      <c r="A88" s="146" t="str">
        <f>IF('Basic Elections'!$C$141="","",'Basic Elections'!E141)</f>
        <v/>
      </c>
      <c r="B88" s="28" t="str">
        <f>IF('Basic Elections'!$C$141="","",'Basic Elections'!F141)</f>
        <v/>
      </c>
      <c r="C88" s="28" t="str">
        <f>IF('Basic Elections'!$C$141="","",'Basic Elections'!G141)</f>
        <v/>
      </c>
      <c r="D88" s="28" t="str">
        <f ca="1">IF('Basic Elections'!$C$141="","",IF(B88&gt;0,B88,IF(A88&gt;0,DATEDIF(A88,TODAY(),"Y"),0)))</f>
        <v/>
      </c>
      <c r="E88" s="28" t="str">
        <f>IF('Basic Elections'!$C$141="","",IF(OR(A88&lt;&gt;0,B88&lt;&gt;0),1,0))</f>
        <v/>
      </c>
      <c r="F88" s="28" t="str">
        <f>IF('Basic Elections'!$C$141="","",IF(E88=1,F87+1,0))</f>
        <v/>
      </c>
      <c r="G88" s="28" t="str">
        <f>IF('Basic Elections'!$C$141="","",'Basic Elections'!$C$18)</f>
        <v/>
      </c>
      <c r="H88" s="152" t="str">
        <f>IF('Basic Elections'!$C$141="","",IF(ROUNDUP(C88,-3)&gt;100000,100000,ROUNDUP(C88,-3)))</f>
        <v/>
      </c>
      <c r="I88" s="28" t="str">
        <f>IF('Basic Elections'!$C$141="","",'Basic Elections'!$C$29)</f>
        <v/>
      </c>
      <c r="J88" s="28" t="str">
        <f>IF('Basic Elections'!$C$141="","",'Basic Elections'!$C$34)</f>
        <v/>
      </c>
      <c r="K88" s="153" t="str">
        <f>IF('Basic Elections'!$C$141="","",IF(OR(J88="A",J88="B",J88="C",J88="D"),(IF((C88/52)*0.6667&gt;1000,1000,(C88/52)*0.6667)),0))</f>
        <v/>
      </c>
      <c r="L88" s="153" t="str">
        <f>IF('Basic Elections'!$C$141="","",(IF(AND(J88&lt;&gt;"None",E88&lt;&gt;0),VLOOKUP(J88,STD_Rates_lookup,2,FALSE),0))*(K88/10))</f>
        <v/>
      </c>
      <c r="M88" s="153" t="str">
        <f>IF('Basic Elections'!$C$141="","",IF(OR(J88="E",J88="F",J88="G",J88="H"),IF((C88/52)*0.6&gt;1000,1000,(C88/52)*0.6),0))</f>
        <v/>
      </c>
      <c r="N88" s="153" t="str">
        <f>IF('Basic Elections'!$C$141="","",(IF(AND(J88&lt;&gt;"None",E88&lt;&gt;0),VLOOKUP(J88,STD_Rates_lookup,2,FALSE),0))*(M88/10))</f>
        <v/>
      </c>
      <c r="O88" s="28" t="str">
        <f>IF('Basic Elections'!$C$141="","",'Basic Elections'!$C$45)</f>
        <v/>
      </c>
      <c r="P88" s="153" t="str">
        <f>IF('Basic Elections'!$C$141="","",IF(C88/12&gt;10000,10000,C88/12))</f>
        <v/>
      </c>
      <c r="Q88" s="153" t="str">
        <f>IF('Basic Elections'!$C$141="","",(IF(AND(O88&lt;&gt;"None",E88&lt;&gt;0),VLOOKUP(O88,LTD_Rates_lookup,2,FALSE),0))*(P88/100))</f>
        <v/>
      </c>
      <c r="R88" s="28" t="str">
        <f>IF('Basic Elections'!$C$141="","",IF(D88=0,0,VLOOKUP(D88,life_age_reduction,4,FALSE)))</f>
        <v/>
      </c>
      <c r="S88" s="28" t="str">
        <f>IF('Basic Elections'!$C$141="","",IF(G88="A",H88,0))</f>
        <v/>
      </c>
      <c r="T88" s="28" t="str">
        <f>IF('Basic Elections'!$C$141="","",IF(OR(G88="B",G88="C",G88="D",G88="E",G88="F"),VLOOKUP(G88,summary_benefit_lookup,2,FALSE),0))</f>
        <v/>
      </c>
      <c r="U88" s="28" t="str">
        <f>IF('Basic Elections'!$C$141="","",T88+S88)</f>
        <v/>
      </c>
      <c r="V88" s="28" t="str">
        <f t="shared" si="1"/>
        <v/>
      </c>
      <c r="W88" s="154" t="str">
        <f>IF('Basic Elections'!$C$141="","",IF(E88&gt;0,(V88*'summary lookup and rates'!$C$5)/1000,0))</f>
        <v/>
      </c>
      <c r="X88" s="154" t="str">
        <f>IF('Basic Elections'!$C$141="","",(V88*'summary lookup and rates'!$C$6)/1000)</f>
        <v/>
      </c>
      <c r="Y88" s="28" t="str">
        <f>IF('Basic Elections'!$C$141="","",IF(AND(E88&gt;0,'Basic Elections'!$C$29="Yes"),'summary lookup and rates'!$C$7,0))</f>
        <v/>
      </c>
      <c r="Z88" s="28" t="str">
        <f>IF('Basic Elections'!$C$141="","",IF(E88=0,"None",'Voluntary Elections'!$C$14))</f>
        <v/>
      </c>
      <c r="AA88" s="153" t="str">
        <f>IF('Basic Elections'!$C$141="","",IF((C88/52)*0.6&gt;1000,1000,(C88/52)*0.6))</f>
        <v/>
      </c>
      <c r="AB88" s="154" t="str">
        <f>IF('Basic Elections'!$C$141="","",IF(OR(E88=0,Z88="None"),0,INDEX('census age lookup Vol STD'!$B$4:$E$103,MATCH(D88,'census age lookup Vol STD'!$A$4:$A$103,0),MATCH(Z88,'census age lookup Vol STD'!$B$3:$E$3,0))*(AA88/10)))</f>
        <v/>
      </c>
      <c r="AC88" s="28" t="str">
        <f>IF('Basic Elections'!$C$141="","",IF(E88=0,"None",'Voluntary Elections'!$C$20))</f>
        <v/>
      </c>
      <c r="AD88" s="153" t="str">
        <f>IF('Basic Elections'!$C$141="","",IF(C88/12&gt;10000,10000,C88/12))</f>
        <v/>
      </c>
      <c r="AE88" s="154" t="str">
        <f>IF('Basic Elections'!$C$141="","",IF(OR(E88=0,AC88="None"),0,INDEX('census age lookup Vol LTD'!$B$4:$E$103,MATCH(D88,'census age lookup Vol LTD'!$A$4:$A$103,0),MATCH(AC88,'census age lookup Vol LTD'!$B$3:$E$3,0))*(AD88/100)))</f>
        <v/>
      </c>
    </row>
    <row r="89" spans="1:31" x14ac:dyDescent="0.3">
      <c r="A89" s="146" t="str">
        <f>IF('Basic Elections'!$C$142="","",'Basic Elections'!E142)</f>
        <v/>
      </c>
      <c r="B89" s="28" t="str">
        <f>IF('Basic Elections'!$C$142="","",'Basic Elections'!F142)</f>
        <v/>
      </c>
      <c r="C89" s="28" t="str">
        <f>IF('Basic Elections'!$C$142="","",'Basic Elections'!G142)</f>
        <v/>
      </c>
      <c r="D89" s="28" t="str">
        <f ca="1">IF('Basic Elections'!$C$142="","",IF(B89&gt;0,B89,IF(A89&gt;0,DATEDIF(A89,TODAY(),"Y"),0)))</f>
        <v/>
      </c>
      <c r="E89" s="28" t="str">
        <f>IF('Basic Elections'!$C$142="","",IF(OR(A89&lt;&gt;0,B89&lt;&gt;0),1,0))</f>
        <v/>
      </c>
      <c r="F89" s="28" t="str">
        <f>IF('Basic Elections'!$C$142="","",IF(E89=1,F88+1,0))</f>
        <v/>
      </c>
      <c r="G89" s="28" t="str">
        <f>IF('Basic Elections'!$C$142="","",'Basic Elections'!$C$18)</f>
        <v/>
      </c>
      <c r="H89" s="152" t="str">
        <f>IF('Basic Elections'!$C$142="","",IF(ROUNDUP(C89,-3)&gt;100000,100000,ROUNDUP(C89,-3)))</f>
        <v/>
      </c>
      <c r="I89" s="28" t="str">
        <f>IF('Basic Elections'!$C$142="","",'Basic Elections'!$C$29)</f>
        <v/>
      </c>
      <c r="J89" s="28" t="str">
        <f>IF('Basic Elections'!$C$142="","",'Basic Elections'!$C$34)</f>
        <v/>
      </c>
      <c r="K89" s="153" t="str">
        <f>IF('Basic Elections'!$C$142="","",IF(OR(J89="A",J89="B",J89="C",J89="D"),(IF((C89/52)*0.6667&gt;1000,1000,(C89/52)*0.6667)),0))</f>
        <v/>
      </c>
      <c r="L89" s="153" t="str">
        <f>IF('Basic Elections'!$C$142="","",(IF(AND(J89&lt;&gt;"None",E89&lt;&gt;0),VLOOKUP(J89,STD_Rates_lookup,2,FALSE),0))*(K89/10))</f>
        <v/>
      </c>
      <c r="M89" s="153" t="str">
        <f>IF('Basic Elections'!$C$142="","",IF(OR(J89="E",J89="F",J89="G",J89="H"),IF((C89/52)*0.6&gt;1000,1000,(C89/52)*0.6),0))</f>
        <v/>
      </c>
      <c r="N89" s="153" t="str">
        <f>IF('Basic Elections'!$C$142="","",(IF(AND(J89&lt;&gt;"None",E89&lt;&gt;0),VLOOKUP(J89,STD_Rates_lookup,2,FALSE),0))*(M89/10))</f>
        <v/>
      </c>
      <c r="O89" s="28" t="str">
        <f>IF('Basic Elections'!$C$142="","",'Basic Elections'!$C$45)</f>
        <v/>
      </c>
      <c r="P89" s="153" t="str">
        <f>IF('Basic Elections'!$C$142="","",IF(C89/12&gt;10000,10000,C89/12))</f>
        <v/>
      </c>
      <c r="Q89" s="153" t="str">
        <f>IF('Basic Elections'!$C$142="","",(IF(AND(O89&lt;&gt;"None",E89&lt;&gt;0),VLOOKUP(O89,LTD_Rates_lookup,2,FALSE),0))*(P89/100))</f>
        <v/>
      </c>
      <c r="R89" s="28" t="str">
        <f>IF('Basic Elections'!$C$142="","",IF(D89=0,0,VLOOKUP(D89,life_age_reduction,4,FALSE)))</f>
        <v/>
      </c>
      <c r="S89" s="28" t="str">
        <f>IF('Basic Elections'!$C$142="","",IF(G89="A",H89,0))</f>
        <v/>
      </c>
      <c r="T89" s="28" t="str">
        <f>IF('Basic Elections'!$C$142="","",IF(OR(G89="B",G89="C",G89="D",G89="E",G89="F"),VLOOKUP(G89,summary_benefit_lookup,2,FALSE),0))</f>
        <v/>
      </c>
      <c r="U89" s="28" t="str">
        <f>IF('Basic Elections'!$C$142="","",T89+S89)</f>
        <v/>
      </c>
      <c r="V89" s="28" t="str">
        <f t="shared" si="1"/>
        <v/>
      </c>
      <c r="W89" s="154" t="str">
        <f>IF('Basic Elections'!$C$142="","",IF(E89&gt;0,(V89*'summary lookup and rates'!$C$5)/1000,0))</f>
        <v/>
      </c>
      <c r="X89" s="154" t="str">
        <f>IF('Basic Elections'!$C$142="","",(V89*'summary lookup and rates'!$C$6)/1000)</f>
        <v/>
      </c>
      <c r="Y89" s="28" t="str">
        <f>IF('Basic Elections'!$C$142="","",IF(AND(E89&gt;0,'Basic Elections'!$C$29="Yes"),'summary lookup and rates'!$C$7,0))</f>
        <v/>
      </c>
      <c r="Z89" s="28" t="str">
        <f>IF('Basic Elections'!$C$142="","",IF(E89=0,"None",'Voluntary Elections'!$C$14))</f>
        <v/>
      </c>
      <c r="AA89" s="153" t="str">
        <f>IF('Basic Elections'!$C$142="","",IF((C89/52)*0.6&gt;1000,1000,(C89/52)*0.6))</f>
        <v/>
      </c>
      <c r="AB89" s="154" t="str">
        <f>IF('Basic Elections'!$C$142="","",IF(OR(E89=0,Z89="None"),0,INDEX('census age lookup Vol STD'!$B$4:$E$103,MATCH(D89,'census age lookup Vol STD'!$A$4:$A$103,0),MATCH(Z89,'census age lookup Vol STD'!$B$3:$E$3,0))*(AA89/10)))</f>
        <v/>
      </c>
      <c r="AC89" s="28" t="str">
        <f>IF('Basic Elections'!$C$142="","",IF(E89=0,"None",'Voluntary Elections'!$C$20))</f>
        <v/>
      </c>
      <c r="AD89" s="153" t="str">
        <f>IF('Basic Elections'!$C$142="","",IF(C89/12&gt;10000,10000,C89/12))</f>
        <v/>
      </c>
      <c r="AE89" s="154" t="str">
        <f>IF('Basic Elections'!$C$142="","",IF(OR(E89=0,AC89="None"),0,INDEX('census age lookup Vol LTD'!$B$4:$E$103,MATCH(D89,'census age lookup Vol LTD'!$A$4:$A$103,0),MATCH(AC89,'census age lookup Vol LTD'!$B$3:$E$3,0))*(AD89/100)))</f>
        <v/>
      </c>
    </row>
    <row r="90" spans="1:31" x14ac:dyDescent="0.3">
      <c r="A90" s="146" t="str">
        <f>IF('Basic Elections'!$C$143="","",'Basic Elections'!E143)</f>
        <v/>
      </c>
      <c r="B90" s="28" t="str">
        <f>IF('Basic Elections'!$C$143="","",'Basic Elections'!F143)</f>
        <v/>
      </c>
      <c r="C90" s="28" t="str">
        <f>IF('Basic Elections'!$C$143="","",'Basic Elections'!G143)</f>
        <v/>
      </c>
      <c r="D90" s="28" t="str">
        <f ca="1">IF('Basic Elections'!$C$143="","",IF(B90&gt;0,B90,IF(A90&gt;0,DATEDIF(A90,TODAY(),"Y"),0)))</f>
        <v/>
      </c>
      <c r="E90" s="28" t="str">
        <f>IF('Basic Elections'!$C$143="","",IF(OR(A90&lt;&gt;0,B90&lt;&gt;0),1,0))</f>
        <v/>
      </c>
      <c r="F90" s="28" t="str">
        <f>IF('Basic Elections'!$C$143="","",IF(E90=1,F89+1,0))</f>
        <v/>
      </c>
      <c r="G90" s="28" t="str">
        <f>IF('Basic Elections'!$C$143="","",'Basic Elections'!$C$18)</f>
        <v/>
      </c>
      <c r="H90" s="152" t="str">
        <f>IF('Basic Elections'!$C$143="","",IF(ROUNDUP(C90,-3)&gt;100000,100000,ROUNDUP(C90,-3)))</f>
        <v/>
      </c>
      <c r="I90" s="28" t="str">
        <f>IF('Basic Elections'!$C$143="","",'Basic Elections'!$C$29)</f>
        <v/>
      </c>
      <c r="J90" s="28" t="str">
        <f>IF('Basic Elections'!$C$143="","",'Basic Elections'!$C$34)</f>
        <v/>
      </c>
      <c r="K90" s="153" t="str">
        <f>IF('Basic Elections'!$C$143="","",IF(OR(J90="A",J90="B",J90="C",J90="D"),(IF((C90/52)*0.6667&gt;1000,1000,(C90/52)*0.6667)),0))</f>
        <v/>
      </c>
      <c r="L90" s="153" t="str">
        <f>IF('Basic Elections'!$C$143="","",(IF(AND(J90&lt;&gt;"None",E90&lt;&gt;0),VLOOKUP(J90,STD_Rates_lookup,2,FALSE),0))*(K90/10))</f>
        <v/>
      </c>
      <c r="M90" s="153" t="str">
        <f>IF('Basic Elections'!$C$143="","",IF(OR(J90="E",J90="F",J90="G",J90="H"),IF((C90/52)*0.6&gt;1000,1000,(C90/52)*0.6),0))</f>
        <v/>
      </c>
      <c r="N90" s="153" t="str">
        <f>IF('Basic Elections'!$C$143="","",(IF(AND(J90&lt;&gt;"None",E90&lt;&gt;0),VLOOKUP(J90,STD_Rates_lookup,2,FALSE),0))*(M90/10))</f>
        <v/>
      </c>
      <c r="O90" s="28" t="str">
        <f>IF('Basic Elections'!$C$143="","",'Basic Elections'!$C$45)</f>
        <v/>
      </c>
      <c r="P90" s="153" t="str">
        <f>IF('Basic Elections'!$C$143="","",IF(C90/12&gt;10000,10000,C90/12))</f>
        <v/>
      </c>
      <c r="Q90" s="153" t="str">
        <f>IF('Basic Elections'!$C$143="","",(IF(AND(O90&lt;&gt;"None",E90&lt;&gt;0),VLOOKUP(O90,LTD_Rates_lookup,2,FALSE),0))*(P90/100))</f>
        <v/>
      </c>
      <c r="R90" s="28" t="str">
        <f>IF('Basic Elections'!$C$143="","",IF(D90=0,0,VLOOKUP(D90,life_age_reduction,4,FALSE)))</f>
        <v/>
      </c>
      <c r="S90" s="28" t="str">
        <f>IF('Basic Elections'!$C$143="","",IF(G90="A",H90,0))</f>
        <v/>
      </c>
      <c r="T90" s="28" t="str">
        <f>IF('Basic Elections'!$C$143="","",IF(OR(G90="B",G90="C",G90="D",G90="E",G90="F"),VLOOKUP(G90,summary_benefit_lookup,2,FALSE),0))</f>
        <v/>
      </c>
      <c r="U90" s="28" t="str">
        <f>IF('Basic Elections'!$C$143="","",T90+S90)</f>
        <v/>
      </c>
      <c r="V90" s="28" t="str">
        <f t="shared" si="1"/>
        <v/>
      </c>
      <c r="W90" s="154" t="str">
        <f>IF('Basic Elections'!$C$143="","",IF(E90&gt;0,(V90*'summary lookup and rates'!$C$5)/1000,0))</f>
        <v/>
      </c>
      <c r="X90" s="154" t="str">
        <f>IF('Basic Elections'!$C$143="","",(V90*'summary lookup and rates'!$C$6)/1000)</f>
        <v/>
      </c>
      <c r="Y90" s="28" t="str">
        <f>IF('Basic Elections'!$C$143="","",IF(AND(E90&gt;0,'Basic Elections'!$C$29="Yes"),'summary lookup and rates'!$C$7,0))</f>
        <v/>
      </c>
      <c r="Z90" s="28" t="str">
        <f>IF('Basic Elections'!$C$143="","",IF(E90=0,"None",'Voluntary Elections'!$C$14))</f>
        <v/>
      </c>
      <c r="AA90" s="153" t="str">
        <f>IF('Basic Elections'!$C$143="","",IF((C90/52)*0.6&gt;1000,1000,(C90/52)*0.6))</f>
        <v/>
      </c>
      <c r="AB90" s="154" t="str">
        <f>IF('Basic Elections'!$C$143="","",IF(OR(E90=0,Z90="None"),0,INDEX('census age lookup Vol STD'!$B$4:$E$103,MATCH(D90,'census age lookup Vol STD'!$A$4:$A$103,0),MATCH(Z90,'census age lookup Vol STD'!$B$3:$E$3,0))*(AA90/10)))</f>
        <v/>
      </c>
      <c r="AC90" s="28" t="str">
        <f>IF('Basic Elections'!$C$143="","",IF(E90=0,"None",'Voluntary Elections'!$C$20))</f>
        <v/>
      </c>
      <c r="AD90" s="153" t="str">
        <f>IF('Basic Elections'!$C$143="","",IF(C90/12&gt;10000,10000,C90/12))</f>
        <v/>
      </c>
      <c r="AE90" s="154" t="str">
        <f>IF('Basic Elections'!$C$143="","",IF(OR(E90=0,AC90="None"),0,INDEX('census age lookup Vol LTD'!$B$4:$E$103,MATCH(D90,'census age lookup Vol LTD'!$A$4:$A$103,0),MATCH(AC90,'census age lookup Vol LTD'!$B$3:$E$3,0))*(AD90/100)))</f>
        <v/>
      </c>
    </row>
    <row r="91" spans="1:31" x14ac:dyDescent="0.3">
      <c r="A91" s="146" t="str">
        <f>IF('Basic Elections'!$C$144="","",'Basic Elections'!E144)</f>
        <v/>
      </c>
      <c r="B91" s="28" t="str">
        <f>IF('Basic Elections'!$C$144="","",'Basic Elections'!F144)</f>
        <v/>
      </c>
      <c r="C91" s="28" t="str">
        <f>IF('Basic Elections'!$C$144="","",'Basic Elections'!G144)</f>
        <v/>
      </c>
      <c r="D91" s="28" t="str">
        <f ca="1">IF('Basic Elections'!$C$144="","",IF(B91&gt;0,B91,IF(A91&gt;0,DATEDIF(A91,TODAY(),"Y"),0)))</f>
        <v/>
      </c>
      <c r="E91" s="28" t="str">
        <f>IF('Basic Elections'!$C$144="","",IF(OR(A91&lt;&gt;0,B91&lt;&gt;0),1,0))</f>
        <v/>
      </c>
      <c r="F91" s="28" t="str">
        <f>IF('Basic Elections'!$C$144="","",IF(E91=1,F90+1,0))</f>
        <v/>
      </c>
      <c r="G91" s="28" t="str">
        <f>IF('Basic Elections'!$C$144="","",'Basic Elections'!$C$18)</f>
        <v/>
      </c>
      <c r="H91" s="152" t="str">
        <f>IF('Basic Elections'!$C$144="","",IF(ROUNDUP(C91,-3)&gt;100000,100000,ROUNDUP(C91,-3)))</f>
        <v/>
      </c>
      <c r="I91" s="28" t="str">
        <f>IF('Basic Elections'!$C$144="","",'Basic Elections'!$C$29)</f>
        <v/>
      </c>
      <c r="J91" s="28" t="str">
        <f>IF('Basic Elections'!$C$144="","",'Basic Elections'!$C$34)</f>
        <v/>
      </c>
      <c r="K91" s="153" t="str">
        <f>IF('Basic Elections'!$C$144="","",IF(OR(J91="A",J91="B",J91="C",J91="D"),(IF((C91/52)*0.6667&gt;1000,1000,(C91/52)*0.6667)),0))</f>
        <v/>
      </c>
      <c r="L91" s="153" t="str">
        <f>IF('Basic Elections'!$C$144="","",(IF(AND(J91&lt;&gt;"None",E91&lt;&gt;0),VLOOKUP(J91,STD_Rates_lookup,2,FALSE),0))*(K91/10))</f>
        <v/>
      </c>
      <c r="M91" s="153" t="str">
        <f>IF('Basic Elections'!$C$144="","",IF(OR(J91="E",J91="F",J91="G",J91="H"),IF((C91/52)*0.6&gt;1000,1000,(C91/52)*0.6),0))</f>
        <v/>
      </c>
      <c r="N91" s="153" t="str">
        <f>IF('Basic Elections'!$C$144="","",(IF(AND(J91&lt;&gt;"None",E91&lt;&gt;0),VLOOKUP(J91,STD_Rates_lookup,2,FALSE),0))*(M91/10))</f>
        <v/>
      </c>
      <c r="O91" s="28" t="str">
        <f>IF('Basic Elections'!$C$144="","",'Basic Elections'!$C$45)</f>
        <v/>
      </c>
      <c r="P91" s="153" t="str">
        <f>IF('Basic Elections'!$C$144="","",IF(C91/12&gt;10000,10000,C91/12))</f>
        <v/>
      </c>
      <c r="Q91" s="153" t="str">
        <f>IF('Basic Elections'!$C$144="","",(IF(AND(O91&lt;&gt;"None",E91&lt;&gt;0),VLOOKUP(O91,LTD_Rates_lookup,2,FALSE),0))*(P91/100))</f>
        <v/>
      </c>
      <c r="R91" s="28" t="str">
        <f>IF('Basic Elections'!$C$144="","",IF(D91=0,0,VLOOKUP(D91,life_age_reduction,4,FALSE)))</f>
        <v/>
      </c>
      <c r="S91" s="28" t="str">
        <f>IF('Basic Elections'!$C$144="","",IF(G91="A",H91,0))</f>
        <v/>
      </c>
      <c r="T91" s="28" t="str">
        <f>IF('Basic Elections'!$C$144="","",IF(OR(G91="B",G91="C",G91="D",G91="E",G91="F"),VLOOKUP(G91,summary_benefit_lookup,2,FALSE),0))</f>
        <v/>
      </c>
      <c r="U91" s="28" t="str">
        <f>IF('Basic Elections'!$C$144="","",T91+S91)</f>
        <v/>
      </c>
      <c r="V91" s="28" t="str">
        <f t="shared" si="1"/>
        <v/>
      </c>
      <c r="W91" s="154" t="str">
        <f>IF('Basic Elections'!$C$144="","",IF(E91&gt;0,(V91*'summary lookup and rates'!$C$5)/1000,0))</f>
        <v/>
      </c>
      <c r="X91" s="154" t="str">
        <f>IF('Basic Elections'!$C$144="","",(V91*'summary lookup and rates'!$C$6)/1000)</f>
        <v/>
      </c>
      <c r="Y91" s="28" t="str">
        <f>IF('Basic Elections'!$C$144="","",IF(AND(E91&gt;0,'Basic Elections'!$C$29="Yes"),'summary lookup and rates'!$C$7,0))</f>
        <v/>
      </c>
      <c r="Z91" s="28" t="str">
        <f>IF('Basic Elections'!$C$144="","",IF(E91=0,"None",'Voluntary Elections'!$C$14))</f>
        <v/>
      </c>
      <c r="AA91" s="153" t="str">
        <f>IF('Basic Elections'!$C$144="","",IF((C91/52)*0.6&gt;1000,1000,(C91/52)*0.6))</f>
        <v/>
      </c>
      <c r="AB91" s="154" t="str">
        <f>IF('Basic Elections'!$C$144="","",IF(OR(E91=0,Z91="None"),0,INDEX('census age lookup Vol STD'!$B$4:$E$103,MATCH(D91,'census age lookup Vol STD'!$A$4:$A$103,0),MATCH(Z91,'census age lookup Vol STD'!$B$3:$E$3,0))*(AA91/10)))</f>
        <v/>
      </c>
      <c r="AC91" s="28" t="str">
        <f>IF('Basic Elections'!$C$144="","",IF(E91=0,"None",'Voluntary Elections'!$C$20))</f>
        <v/>
      </c>
      <c r="AD91" s="153" t="str">
        <f>IF('Basic Elections'!$C$144="","",IF(C91/12&gt;10000,10000,C91/12))</f>
        <v/>
      </c>
      <c r="AE91" s="154" t="str">
        <f>IF('Basic Elections'!$C$144="","",IF(OR(E91=0,AC91="None"),0,INDEX('census age lookup Vol LTD'!$B$4:$E$103,MATCH(D91,'census age lookup Vol LTD'!$A$4:$A$103,0),MATCH(AC91,'census age lookup Vol LTD'!$B$3:$E$3,0))*(AD91/100)))</f>
        <v/>
      </c>
    </row>
    <row r="92" spans="1:31" x14ac:dyDescent="0.3">
      <c r="A92" s="146" t="str">
        <f>IF('Basic Elections'!$C$145="","",'Basic Elections'!E145)</f>
        <v/>
      </c>
      <c r="B92" s="28" t="str">
        <f>IF('Basic Elections'!$C$145="","",'Basic Elections'!F145)</f>
        <v/>
      </c>
      <c r="C92" s="28" t="str">
        <f>IF('Basic Elections'!$C$145="","",'Basic Elections'!G145)</f>
        <v/>
      </c>
      <c r="D92" s="28" t="str">
        <f ca="1">IF('Basic Elections'!$C$145="","",IF(B92&gt;0,B92,IF(A92&gt;0,DATEDIF(A92,TODAY(),"Y"),0)))</f>
        <v/>
      </c>
      <c r="E92" s="28" t="str">
        <f>IF('Basic Elections'!$C$145="","",IF(OR(A92&lt;&gt;0,B92&lt;&gt;0),1,0))</f>
        <v/>
      </c>
      <c r="F92" s="28" t="str">
        <f>IF('Basic Elections'!$C$145="","",IF(E92=1,F91+1,0))</f>
        <v/>
      </c>
      <c r="G92" s="28" t="str">
        <f>IF('Basic Elections'!$C$145="","",'Basic Elections'!$C$18)</f>
        <v/>
      </c>
      <c r="H92" s="152" t="str">
        <f>IF('Basic Elections'!$C$145="","",IF(ROUNDUP(C92,-3)&gt;100000,100000,ROUNDUP(C92,-3)))</f>
        <v/>
      </c>
      <c r="I92" s="28" t="str">
        <f>IF('Basic Elections'!$C$145="","",'Basic Elections'!$C$29)</f>
        <v/>
      </c>
      <c r="J92" s="28" t="str">
        <f>IF('Basic Elections'!$C$145="","",'Basic Elections'!$C$34)</f>
        <v/>
      </c>
      <c r="K92" s="153" t="str">
        <f>IF('Basic Elections'!$C$145="","",IF(OR(J92="A",J92="B",J92="C",J92="D"),(IF((C92/52)*0.6667&gt;1000,1000,(C92/52)*0.6667)),0))</f>
        <v/>
      </c>
      <c r="L92" s="153" t="str">
        <f>IF('Basic Elections'!$C$145="","",(IF(AND(J92&lt;&gt;"None",E92&lt;&gt;0),VLOOKUP(J92,STD_Rates_lookup,2,FALSE),0))*(K92/10))</f>
        <v/>
      </c>
      <c r="M92" s="153" t="str">
        <f>IF('Basic Elections'!$C$145="","",IF(OR(J92="E",J92="F",J92="G",J92="H"),IF((C92/52)*0.6&gt;1000,1000,(C92/52)*0.6),0))</f>
        <v/>
      </c>
      <c r="N92" s="153" t="str">
        <f>IF('Basic Elections'!$C$145="","",(IF(AND(J92&lt;&gt;"None",E92&lt;&gt;0),VLOOKUP(J92,STD_Rates_lookup,2,FALSE),0))*(M92/10))</f>
        <v/>
      </c>
      <c r="O92" s="28" t="str">
        <f>IF('Basic Elections'!$C$145="","",'Basic Elections'!$C$45)</f>
        <v/>
      </c>
      <c r="P92" s="153" t="str">
        <f>IF('Basic Elections'!$C$145="","",IF(C92/12&gt;10000,10000,C92/12))</f>
        <v/>
      </c>
      <c r="Q92" s="153" t="str">
        <f>IF('Basic Elections'!$C$145="","",(IF(AND(O92&lt;&gt;"None",E92&lt;&gt;0),VLOOKUP(O92,LTD_Rates_lookup,2,FALSE),0))*(P92/100))</f>
        <v/>
      </c>
      <c r="R92" s="28" t="str">
        <f>IF('Basic Elections'!$C$145="","",IF(D92=0,0,VLOOKUP(D92,life_age_reduction,4,FALSE)))</f>
        <v/>
      </c>
      <c r="S92" s="28" t="str">
        <f>IF('Basic Elections'!$C$145="","",IF(G92="A",H92,0))</f>
        <v/>
      </c>
      <c r="T92" s="28" t="str">
        <f>IF('Basic Elections'!$C$145="","",IF(OR(G92="B",G92="C",G92="D",G92="E",G92="F"),VLOOKUP(G92,summary_benefit_lookup,2,FALSE),0))</f>
        <v/>
      </c>
      <c r="U92" s="28" t="str">
        <f>IF('Basic Elections'!$C$145="","",T92+S92)</f>
        <v/>
      </c>
      <c r="V92" s="28" t="str">
        <f t="shared" si="1"/>
        <v/>
      </c>
      <c r="W92" s="154" t="str">
        <f>IF('Basic Elections'!$C$145="","",IF(E92&gt;0,(V92*'summary lookup and rates'!$C$5)/1000,0))</f>
        <v/>
      </c>
      <c r="X92" s="154" t="str">
        <f>IF('Basic Elections'!$C$145="","",(V92*'summary lookup and rates'!$C$6)/1000)</f>
        <v/>
      </c>
      <c r="Y92" s="28" t="str">
        <f>IF('Basic Elections'!$C$145="","",IF(AND(E92&gt;0,'Basic Elections'!$C$29="Yes"),'summary lookup and rates'!$C$7,0))</f>
        <v/>
      </c>
      <c r="Z92" s="28" t="str">
        <f>IF('Basic Elections'!$C$145="","",IF(E92=0,"None",'Voluntary Elections'!$C$14))</f>
        <v/>
      </c>
      <c r="AA92" s="153" t="str">
        <f>IF('Basic Elections'!$C$145="","",IF((C92/52)*0.6&gt;1000,1000,(C92/52)*0.6))</f>
        <v/>
      </c>
      <c r="AB92" s="154" t="str">
        <f>IF('Basic Elections'!$C$145="","",IF(OR(E92=0,Z92="None"),0,INDEX('census age lookup Vol STD'!$B$4:$E$103,MATCH(D92,'census age lookup Vol STD'!$A$4:$A$103,0),MATCH(Z92,'census age lookup Vol STD'!$B$3:$E$3,0))*(AA92/10)))</f>
        <v/>
      </c>
      <c r="AC92" s="28" t="str">
        <f>IF('Basic Elections'!$C$145="","",IF(E92=0,"None",'Voluntary Elections'!$C$20))</f>
        <v/>
      </c>
      <c r="AD92" s="153" t="str">
        <f>IF('Basic Elections'!$C$145="","",IF(C92/12&gt;10000,10000,C92/12))</f>
        <v/>
      </c>
      <c r="AE92" s="154" t="str">
        <f>IF('Basic Elections'!$C$145="","",IF(OR(E92=0,AC92="None"),0,INDEX('census age lookup Vol LTD'!$B$4:$E$103,MATCH(D92,'census age lookup Vol LTD'!$A$4:$A$103,0),MATCH(AC92,'census age lookup Vol LTD'!$B$3:$E$3,0))*(AD92/100)))</f>
        <v/>
      </c>
    </row>
    <row r="93" spans="1:31" x14ac:dyDescent="0.3">
      <c r="A93" s="146" t="str">
        <f>IF('Basic Elections'!$C$146="","",'Basic Elections'!E146)</f>
        <v/>
      </c>
      <c r="B93" s="28" t="str">
        <f>IF('Basic Elections'!$C$146="","",'Basic Elections'!F146)</f>
        <v/>
      </c>
      <c r="C93" s="28" t="str">
        <f>IF('Basic Elections'!$C$146="","",'Basic Elections'!G146)</f>
        <v/>
      </c>
      <c r="D93" s="28" t="str">
        <f ca="1">IF('Basic Elections'!$C$146="","",IF(B93&gt;0,B93,IF(A93&gt;0,DATEDIF(A93,TODAY(),"Y"),0)))</f>
        <v/>
      </c>
      <c r="E93" s="28" t="str">
        <f>IF('Basic Elections'!$C$146="","",IF(OR(A93&lt;&gt;0,B93&lt;&gt;0),1,0))</f>
        <v/>
      </c>
      <c r="F93" s="28" t="str">
        <f>IF('Basic Elections'!$C$146="","",IF(E93=1,F92+1,0))</f>
        <v/>
      </c>
      <c r="G93" s="28" t="str">
        <f>IF('Basic Elections'!$C$146="","",'Basic Elections'!$C$18)</f>
        <v/>
      </c>
      <c r="H93" s="152" t="str">
        <f>IF('Basic Elections'!$C$146="","",IF(ROUNDUP(C93,-3)&gt;100000,100000,ROUNDUP(C93,-3)))</f>
        <v/>
      </c>
      <c r="I93" s="28" t="str">
        <f>IF('Basic Elections'!$C$146="","",'Basic Elections'!$C$29)</f>
        <v/>
      </c>
      <c r="J93" s="28" t="str">
        <f>IF('Basic Elections'!$C$146="","",'Basic Elections'!$C$34)</f>
        <v/>
      </c>
      <c r="K93" s="153" t="str">
        <f>IF('Basic Elections'!$C$146="","",IF(OR(J93="A",J93="B",J93="C",J93="D"),(IF((C93/52)*0.6667&gt;1000,1000,(C93/52)*0.6667)),0))</f>
        <v/>
      </c>
      <c r="L93" s="153" t="str">
        <f>IF('Basic Elections'!$C$146="","",(IF(AND(J93&lt;&gt;"None",E93&lt;&gt;0),VLOOKUP(J93,STD_Rates_lookup,2,FALSE),0))*(K93/10))</f>
        <v/>
      </c>
      <c r="M93" s="153" t="str">
        <f>IF('Basic Elections'!$C$146="","",IF(OR(J93="E",J93="F",J93="G",J93="H"),IF((C93/52)*0.6&gt;1000,1000,(C93/52)*0.6),0))</f>
        <v/>
      </c>
      <c r="N93" s="153" t="str">
        <f>IF('Basic Elections'!$C$146="","",(IF(AND(J93&lt;&gt;"None",E93&lt;&gt;0),VLOOKUP(J93,STD_Rates_lookup,2,FALSE),0))*(M93/10))</f>
        <v/>
      </c>
      <c r="O93" s="28" t="str">
        <f>IF('Basic Elections'!$C$146="","",'Basic Elections'!$C$45)</f>
        <v/>
      </c>
      <c r="P93" s="153" t="str">
        <f>IF('Basic Elections'!$C$146="","",IF(C93/12&gt;10000,10000,C93/12))</f>
        <v/>
      </c>
      <c r="Q93" s="153" t="str">
        <f>IF('Basic Elections'!$C$146="","",(IF(AND(O93&lt;&gt;"None",E93&lt;&gt;0),VLOOKUP(O93,LTD_Rates_lookup,2,FALSE),0))*(P93/100))</f>
        <v/>
      </c>
      <c r="R93" s="28" t="str">
        <f>IF('Basic Elections'!$C$146="","",IF(D93=0,0,VLOOKUP(D93,life_age_reduction,4,FALSE)))</f>
        <v/>
      </c>
      <c r="S93" s="28" t="str">
        <f>IF('Basic Elections'!$C$146="","",IF(G93="A",H93,0))</f>
        <v/>
      </c>
      <c r="T93" s="28" t="str">
        <f>IF('Basic Elections'!$C$146="","",IF(OR(G93="B",G93="C",G93="D",G93="E",G93="F"),VLOOKUP(G93,summary_benefit_lookup,2,FALSE),0))</f>
        <v/>
      </c>
      <c r="U93" s="28" t="str">
        <f>IF('Basic Elections'!$C$146="","",T93+S93)</f>
        <v/>
      </c>
      <c r="V93" s="28" t="str">
        <f t="shared" si="1"/>
        <v/>
      </c>
      <c r="W93" s="154" t="str">
        <f>IF('Basic Elections'!$C$146="","",IF(E93&gt;0,(V93*'summary lookup and rates'!$C$5)/1000,0))</f>
        <v/>
      </c>
      <c r="X93" s="154" t="str">
        <f>IF('Basic Elections'!$C$146="","",(V93*'summary lookup and rates'!$C$6)/1000)</f>
        <v/>
      </c>
      <c r="Y93" s="28" t="str">
        <f>IF('Basic Elections'!$C$146="","",IF(AND(E93&gt;0,'Basic Elections'!$C$29="Yes"),'summary lookup and rates'!$C$7,0))</f>
        <v/>
      </c>
      <c r="Z93" s="28" t="str">
        <f>IF('Basic Elections'!$C$146="","",IF(E93=0,"None",'Voluntary Elections'!$C$14))</f>
        <v/>
      </c>
      <c r="AA93" s="153" t="str">
        <f>IF('Basic Elections'!$C$146="","",IF((C93/52)*0.6&gt;1000,1000,(C93/52)*0.6))</f>
        <v/>
      </c>
      <c r="AB93" s="154" t="str">
        <f>IF('Basic Elections'!$C$146="","",IF(OR(E93=0,Z93="None"),0,INDEX('census age lookup Vol STD'!$B$4:$E$103,MATCH(D93,'census age lookup Vol STD'!$A$4:$A$103,0),MATCH(Z93,'census age lookup Vol STD'!$B$3:$E$3,0))*(AA93/10)))</f>
        <v/>
      </c>
      <c r="AC93" s="28" t="str">
        <f>IF('Basic Elections'!$C$146="","",IF(E93=0,"None",'Voluntary Elections'!$C$20))</f>
        <v/>
      </c>
      <c r="AD93" s="153" t="str">
        <f>IF('Basic Elections'!$C$146="","",IF(C93/12&gt;10000,10000,C93/12))</f>
        <v/>
      </c>
      <c r="AE93" s="154" t="str">
        <f>IF('Basic Elections'!$C$146="","",IF(OR(E93=0,AC93="None"),0,INDEX('census age lookup Vol LTD'!$B$4:$E$103,MATCH(D93,'census age lookup Vol LTD'!$A$4:$A$103,0),MATCH(AC93,'census age lookup Vol LTD'!$B$3:$E$3,0))*(AD93/100)))</f>
        <v/>
      </c>
    </row>
    <row r="94" spans="1:31" x14ac:dyDescent="0.3">
      <c r="A94" s="146" t="str">
        <f>IF('Basic Elections'!$C$147="","",'Basic Elections'!E147)</f>
        <v/>
      </c>
      <c r="B94" s="28" t="str">
        <f>IF('Basic Elections'!$C$147="","",'Basic Elections'!F147)</f>
        <v/>
      </c>
      <c r="C94" s="28" t="str">
        <f>IF('Basic Elections'!$C$147="","",'Basic Elections'!G147)</f>
        <v/>
      </c>
      <c r="D94" s="28" t="str">
        <f ca="1">IF('Basic Elections'!$C$147="","",IF(B94&gt;0,B94,IF(A94&gt;0,DATEDIF(A94,TODAY(),"Y"),0)))</f>
        <v/>
      </c>
      <c r="E94" s="28" t="str">
        <f>IF('Basic Elections'!$C$147="","",IF(OR(A94&lt;&gt;0,B94&lt;&gt;0),1,0))</f>
        <v/>
      </c>
      <c r="F94" s="28" t="str">
        <f>IF('Basic Elections'!$C$147="","",IF(E94=1,F93+1,0))</f>
        <v/>
      </c>
      <c r="G94" s="28" t="str">
        <f>IF('Basic Elections'!$C$147="","",'Basic Elections'!$C$18)</f>
        <v/>
      </c>
      <c r="H94" s="152" t="str">
        <f>IF('Basic Elections'!$C$147="","",IF(ROUNDUP(C94,-3)&gt;100000,100000,ROUNDUP(C94,-3)))</f>
        <v/>
      </c>
      <c r="I94" s="28" t="str">
        <f>IF('Basic Elections'!$C$147="","",'Basic Elections'!$C$29)</f>
        <v/>
      </c>
      <c r="J94" s="28" t="str">
        <f>IF('Basic Elections'!$C$147="","",'Basic Elections'!$C$34)</f>
        <v/>
      </c>
      <c r="K94" s="153" t="str">
        <f>IF('Basic Elections'!$C$147="","",IF(OR(J94="A",J94="B",J94="C",J94="D"),(IF((C94/52)*0.6667&gt;1000,1000,(C94/52)*0.6667)),0))</f>
        <v/>
      </c>
      <c r="L94" s="153" t="str">
        <f>IF('Basic Elections'!$C$147="","",(IF(AND(J94&lt;&gt;"None",E94&lt;&gt;0),VLOOKUP(J94,STD_Rates_lookup,2,FALSE),0))*(K94/10))</f>
        <v/>
      </c>
      <c r="M94" s="153" t="str">
        <f>IF('Basic Elections'!$C$147="","",IF(OR(J94="E",J94="F",J94="G",J94="H"),IF((C94/52)*0.6&gt;1000,1000,(C94/52)*0.6),0))</f>
        <v/>
      </c>
      <c r="N94" s="153" t="str">
        <f>IF('Basic Elections'!$C$147="","",(IF(AND(J94&lt;&gt;"None",E94&lt;&gt;0),VLOOKUP(J94,STD_Rates_lookup,2,FALSE),0))*(M94/10))</f>
        <v/>
      </c>
      <c r="O94" s="28" t="str">
        <f>IF('Basic Elections'!$C$147="","",'Basic Elections'!$C$45)</f>
        <v/>
      </c>
      <c r="P94" s="153" t="str">
        <f>IF('Basic Elections'!$C$147="","",IF(C94/12&gt;10000,10000,C94/12))</f>
        <v/>
      </c>
      <c r="Q94" s="153" t="str">
        <f>IF('Basic Elections'!$C$147="","",(IF(AND(O94&lt;&gt;"None",E94&lt;&gt;0),VLOOKUP(O94,LTD_Rates_lookup,2,FALSE),0))*(P94/100))</f>
        <v/>
      </c>
      <c r="R94" s="28" t="str">
        <f>IF('Basic Elections'!$C$147="","",IF(D94=0,0,VLOOKUP(D94,life_age_reduction,4,FALSE)))</f>
        <v/>
      </c>
      <c r="S94" s="28" t="str">
        <f>IF('Basic Elections'!$C$147="","",IF(G94="A",H94,0))</f>
        <v/>
      </c>
      <c r="T94" s="28" t="str">
        <f>IF('Basic Elections'!$C$147="","",IF(OR(G94="B",G94="C",G94="D",G94="E",G94="F"),VLOOKUP(G94,summary_benefit_lookup,2,FALSE),0))</f>
        <v/>
      </c>
      <c r="U94" s="28" t="str">
        <f>IF('Basic Elections'!$C$147="","",T94+S94)</f>
        <v/>
      </c>
      <c r="V94" s="28" t="str">
        <f t="shared" si="1"/>
        <v/>
      </c>
      <c r="W94" s="154" t="str">
        <f>IF('Basic Elections'!$C$147="","",IF(E94&gt;0,(V94*'summary lookup and rates'!$C$5)/1000,0))</f>
        <v/>
      </c>
      <c r="X94" s="154" t="str">
        <f>IF('Basic Elections'!$C$147="","",(V94*'summary lookup and rates'!$C$6)/1000)</f>
        <v/>
      </c>
      <c r="Y94" s="28" t="str">
        <f>IF('Basic Elections'!$C$147="","",IF(AND(E94&gt;0,'Basic Elections'!$C$29="Yes"),'summary lookup and rates'!$C$7,0))</f>
        <v/>
      </c>
      <c r="Z94" s="28" t="str">
        <f>IF('Basic Elections'!$C$147="","",IF(E94=0,"None",'Voluntary Elections'!$C$14))</f>
        <v/>
      </c>
      <c r="AA94" s="153" t="str">
        <f>IF('Basic Elections'!$C$147="","",IF((C94/52)*0.6&gt;1000,1000,(C94/52)*0.6))</f>
        <v/>
      </c>
      <c r="AB94" s="154" t="str">
        <f>IF('Basic Elections'!$C$147="","",IF(OR(E94=0,Z94="None"),0,INDEX('census age lookup Vol STD'!$B$4:$E$103,MATCH(D94,'census age lookup Vol STD'!$A$4:$A$103,0),MATCH(Z94,'census age lookup Vol STD'!$B$3:$E$3,0))*(AA94/10)))</f>
        <v/>
      </c>
      <c r="AC94" s="28" t="str">
        <f>IF('Basic Elections'!$C$147="","",IF(E94=0,"None",'Voluntary Elections'!$C$20))</f>
        <v/>
      </c>
      <c r="AD94" s="153" t="str">
        <f>IF('Basic Elections'!$C$147="","",IF(C94/12&gt;10000,10000,C94/12))</f>
        <v/>
      </c>
      <c r="AE94" s="154" t="str">
        <f>IF('Basic Elections'!$C$147="","",IF(OR(E94=0,AC94="None"),0,INDEX('census age lookup Vol LTD'!$B$4:$E$103,MATCH(D94,'census age lookup Vol LTD'!$A$4:$A$103,0),MATCH(AC94,'census age lookup Vol LTD'!$B$3:$E$3,0))*(AD94/100)))</f>
        <v/>
      </c>
    </row>
    <row r="95" spans="1:31" x14ac:dyDescent="0.3">
      <c r="A95" s="146" t="str">
        <f>IF('Basic Elections'!$C$148="","",'Basic Elections'!E148)</f>
        <v/>
      </c>
      <c r="B95" s="28" t="str">
        <f>IF('Basic Elections'!$C$148="","",'Basic Elections'!F148)</f>
        <v/>
      </c>
      <c r="C95" s="28" t="str">
        <f>IF('Basic Elections'!$C$148="","",'Basic Elections'!G148)</f>
        <v/>
      </c>
      <c r="D95" s="28" t="str">
        <f ca="1">IF('Basic Elections'!$C$148="","",IF(B95&gt;0,B95,IF(A95&gt;0,DATEDIF(A95,TODAY(),"Y"),0)))</f>
        <v/>
      </c>
      <c r="E95" s="28" t="str">
        <f>IF('Basic Elections'!$C$148="","",IF(OR(A95&lt;&gt;0,B95&lt;&gt;0),1,0))</f>
        <v/>
      </c>
      <c r="F95" s="28" t="str">
        <f>IF('Basic Elections'!$C$148="","",IF(E95=1,F94+1,0))</f>
        <v/>
      </c>
      <c r="G95" s="28" t="str">
        <f>IF('Basic Elections'!$C$148="","",'Basic Elections'!$C$18)</f>
        <v/>
      </c>
      <c r="H95" s="152" t="str">
        <f>IF('Basic Elections'!$C$148="","",IF(ROUNDUP(C95,-3)&gt;100000,100000,ROUNDUP(C95,-3)))</f>
        <v/>
      </c>
      <c r="I95" s="28" t="str">
        <f>IF('Basic Elections'!$C$148="","",'Basic Elections'!$C$29)</f>
        <v/>
      </c>
      <c r="J95" s="28" t="str">
        <f>IF('Basic Elections'!$C$148="","",'Basic Elections'!$C$34)</f>
        <v/>
      </c>
      <c r="K95" s="153" t="str">
        <f>IF('Basic Elections'!$C$148="","",IF(OR(J95="A",J95="B",J95="C",J95="D"),(IF((C95/52)*0.6667&gt;1000,1000,(C95/52)*0.6667)),0))</f>
        <v/>
      </c>
      <c r="L95" s="153" t="str">
        <f>IF('Basic Elections'!$C$148="","",(IF(AND(J95&lt;&gt;"None",E95&lt;&gt;0),VLOOKUP(J95,STD_Rates_lookup,2,FALSE),0))*(K95/10))</f>
        <v/>
      </c>
      <c r="M95" s="153" t="str">
        <f>IF('Basic Elections'!$C$148="","",IF(OR(J95="E",J95="F",J95="G",J95="H"),IF((C95/52)*0.6&gt;1000,1000,(C95/52)*0.6),0))</f>
        <v/>
      </c>
      <c r="N95" s="153" t="str">
        <f>IF('Basic Elections'!$C$148="","",(IF(AND(J95&lt;&gt;"None",E95&lt;&gt;0),VLOOKUP(J95,STD_Rates_lookup,2,FALSE),0))*(M95/10))</f>
        <v/>
      </c>
      <c r="O95" s="28" t="str">
        <f>IF('Basic Elections'!$C$148="","",'Basic Elections'!$C$45)</f>
        <v/>
      </c>
      <c r="P95" s="153" t="str">
        <f>IF('Basic Elections'!$C$148="","",IF(C95/12&gt;10000,10000,C95/12))</f>
        <v/>
      </c>
      <c r="Q95" s="153" t="str">
        <f>IF('Basic Elections'!$C$148="","",(IF(AND(O95&lt;&gt;"None",E95&lt;&gt;0),VLOOKUP(O95,LTD_Rates_lookup,2,FALSE),0))*(P95/100))</f>
        <v/>
      </c>
      <c r="R95" s="28" t="str">
        <f>IF('Basic Elections'!$C$148="","",IF(D95=0,0,VLOOKUP(D95,life_age_reduction,4,FALSE)))</f>
        <v/>
      </c>
      <c r="S95" s="28" t="str">
        <f>IF('Basic Elections'!$C$148="","",IF(G95="A",H95,0))</f>
        <v/>
      </c>
      <c r="T95" s="28" t="str">
        <f>IF('Basic Elections'!$C$148="","",IF(OR(G95="B",G95="C",G95="D",G95="E",G95="F"),VLOOKUP(G95,summary_benefit_lookup,2,FALSE),0))</f>
        <v/>
      </c>
      <c r="U95" s="28" t="str">
        <f>IF('Basic Elections'!$C$148="","",T95+S95)</f>
        <v/>
      </c>
      <c r="V95" s="28" t="str">
        <f t="shared" si="1"/>
        <v/>
      </c>
      <c r="W95" s="154" t="str">
        <f>IF('Basic Elections'!$C$148="","",IF(E95&gt;0,(V95*'summary lookup and rates'!$C$5)/1000,0))</f>
        <v/>
      </c>
      <c r="X95" s="154" t="str">
        <f>IF('Basic Elections'!$C$148="","",(V95*'summary lookup and rates'!$C$6)/1000)</f>
        <v/>
      </c>
      <c r="Y95" s="28" t="str">
        <f>IF('Basic Elections'!$C$148="","",IF(AND(E95&gt;0,'Basic Elections'!$C$29="Yes"),'summary lookup and rates'!$C$7,0))</f>
        <v/>
      </c>
      <c r="Z95" s="28" t="str">
        <f>IF('Basic Elections'!$C$148="","",IF(E95=0,"None",'Voluntary Elections'!$C$14))</f>
        <v/>
      </c>
      <c r="AA95" s="153" t="str">
        <f>IF('Basic Elections'!$C$148="","",IF((C95/52)*0.6&gt;1000,1000,(C95/52)*0.6))</f>
        <v/>
      </c>
      <c r="AB95" s="154" t="str">
        <f>IF('Basic Elections'!$C$148="","",IF(OR(E95=0,Z95="None"),0,INDEX('census age lookup Vol STD'!$B$4:$E$103,MATCH(D95,'census age lookup Vol STD'!$A$4:$A$103,0),MATCH(Z95,'census age lookup Vol STD'!$B$3:$E$3,0))*(AA95/10)))</f>
        <v/>
      </c>
      <c r="AC95" s="28" t="str">
        <f>IF('Basic Elections'!$C$148="","",IF(E95=0,"None",'Voluntary Elections'!$C$20))</f>
        <v/>
      </c>
      <c r="AD95" s="153" t="str">
        <f>IF('Basic Elections'!$C$148="","",IF(C95/12&gt;10000,10000,C95/12))</f>
        <v/>
      </c>
      <c r="AE95" s="154" t="str">
        <f>IF('Basic Elections'!$C$148="","",IF(OR(E95=0,AC95="None"),0,INDEX('census age lookup Vol LTD'!$B$4:$E$103,MATCH(D95,'census age lookup Vol LTD'!$A$4:$A$103,0),MATCH(AC95,'census age lookup Vol LTD'!$B$3:$E$3,0))*(AD95/100)))</f>
        <v/>
      </c>
    </row>
    <row r="96" spans="1:31" x14ac:dyDescent="0.3">
      <c r="A96" s="146" t="str">
        <f>IF('Basic Elections'!$C$149="","",'Basic Elections'!E149)</f>
        <v/>
      </c>
      <c r="B96" s="28" t="str">
        <f>IF('Basic Elections'!$C$149="","",'Basic Elections'!F149)</f>
        <v/>
      </c>
      <c r="C96" s="28" t="str">
        <f>IF('Basic Elections'!$C$149="","",'Basic Elections'!G149)</f>
        <v/>
      </c>
      <c r="D96" s="28" t="str">
        <f ca="1">IF('Basic Elections'!$C$149="","",IF(B96&gt;0,B96,IF(A96&gt;0,DATEDIF(A96,TODAY(),"Y"),0)))</f>
        <v/>
      </c>
      <c r="E96" s="28" t="str">
        <f>IF('Basic Elections'!$C$149="","",IF(OR(A96&lt;&gt;0,B96&lt;&gt;0),1,0))</f>
        <v/>
      </c>
      <c r="F96" s="28" t="str">
        <f>IF('Basic Elections'!$C$149="","",IF(E96=1,F95+1,0))</f>
        <v/>
      </c>
      <c r="G96" s="28" t="str">
        <f>IF('Basic Elections'!$C$149="","",'Basic Elections'!$C$18)</f>
        <v/>
      </c>
      <c r="H96" s="152" t="str">
        <f>IF('Basic Elections'!$C$149="","",IF(ROUNDUP(C96,-3)&gt;100000,100000,ROUNDUP(C96,-3)))</f>
        <v/>
      </c>
      <c r="I96" s="28" t="str">
        <f>IF('Basic Elections'!$C$149="","",'Basic Elections'!$C$29)</f>
        <v/>
      </c>
      <c r="J96" s="28" t="str">
        <f>IF('Basic Elections'!$C$149="","",'Basic Elections'!$C$34)</f>
        <v/>
      </c>
      <c r="K96" s="153" t="str">
        <f>IF('Basic Elections'!$C$149="","",IF(OR(J96="A",J96="B",J96="C",J96="D"),(IF((C96/52)*0.6667&gt;1000,1000,(C96/52)*0.6667)),0))</f>
        <v/>
      </c>
      <c r="L96" s="153" t="str">
        <f>IF('Basic Elections'!$C$149="","",(IF(AND(J96&lt;&gt;"None",E96&lt;&gt;0),VLOOKUP(J96,STD_Rates_lookup,2,FALSE),0))*(K96/10))</f>
        <v/>
      </c>
      <c r="M96" s="153" t="str">
        <f>IF('Basic Elections'!$C$149="","",IF(OR(J96="E",J96="F",J96="G",J96="H"),IF((C96/52)*0.6&gt;1000,1000,(C96/52)*0.6),0))</f>
        <v/>
      </c>
      <c r="N96" s="153" t="str">
        <f>IF('Basic Elections'!$C$149="","",(IF(AND(J96&lt;&gt;"None",E96&lt;&gt;0),VLOOKUP(J96,STD_Rates_lookup,2,FALSE),0))*(M96/10))</f>
        <v/>
      </c>
      <c r="O96" s="28" t="str">
        <f>IF('Basic Elections'!$C$149="","",'Basic Elections'!$C$45)</f>
        <v/>
      </c>
      <c r="P96" s="153" t="str">
        <f>IF('Basic Elections'!$C$149="","",IF(C96/12&gt;10000,10000,C96/12))</f>
        <v/>
      </c>
      <c r="Q96" s="153" t="str">
        <f>IF('Basic Elections'!$C$149="","",(IF(AND(O96&lt;&gt;"None",E96&lt;&gt;0),VLOOKUP(O96,LTD_Rates_lookup,2,FALSE),0))*(P96/100))</f>
        <v/>
      </c>
      <c r="R96" s="28" t="str">
        <f>IF('Basic Elections'!$C$149="","",IF(D96=0,0,VLOOKUP(D96,life_age_reduction,4,FALSE)))</f>
        <v/>
      </c>
      <c r="S96" s="28" t="str">
        <f>IF('Basic Elections'!$C$149="","",IF(G96="A",H96,0))</f>
        <v/>
      </c>
      <c r="T96" s="28" t="str">
        <f>IF('Basic Elections'!$C$149="","",IF(OR(G96="B",G96="C",G96="D",G96="E",G96="F"),VLOOKUP(G96,summary_benefit_lookup,2,FALSE),0))</f>
        <v/>
      </c>
      <c r="U96" s="28" t="str">
        <f>IF('Basic Elections'!$C$149="","",T96+S96)</f>
        <v/>
      </c>
      <c r="V96" s="28" t="str">
        <f t="shared" si="1"/>
        <v/>
      </c>
      <c r="W96" s="154" t="str">
        <f>IF('Basic Elections'!$C$149="","",IF(E96&gt;0,(V96*'summary lookup and rates'!$C$5)/1000,0))</f>
        <v/>
      </c>
      <c r="X96" s="154" t="str">
        <f>IF('Basic Elections'!$C$149="","",(V96*'summary lookup and rates'!$C$6)/1000)</f>
        <v/>
      </c>
      <c r="Y96" s="28" t="str">
        <f>IF('Basic Elections'!$C$149="","",IF(AND(E96&gt;0,'Basic Elections'!$C$29="Yes"),'summary lookup and rates'!$C$7,0))</f>
        <v/>
      </c>
      <c r="Z96" s="28" t="str">
        <f>IF('Basic Elections'!$C$149="","",IF(E96=0,"None",'Voluntary Elections'!$C$14))</f>
        <v/>
      </c>
      <c r="AA96" s="153" t="str">
        <f>IF('Basic Elections'!$C$149="","",IF((C96/52)*0.6&gt;1000,1000,(C96/52)*0.6))</f>
        <v/>
      </c>
      <c r="AB96" s="154" t="str">
        <f>IF('Basic Elections'!$C$149="","",IF(OR(E96=0,Z96="None"),0,INDEX('census age lookup Vol STD'!$B$4:$E$103,MATCH(D96,'census age lookup Vol STD'!$A$4:$A$103,0),MATCH(Z96,'census age lookup Vol STD'!$B$3:$E$3,0))*(AA96/10)))</f>
        <v/>
      </c>
      <c r="AC96" s="28" t="str">
        <f>IF('Basic Elections'!$C$149="","",IF(E96=0,"None",'Voluntary Elections'!$C$20))</f>
        <v/>
      </c>
      <c r="AD96" s="153" t="str">
        <f>IF('Basic Elections'!$C$149="","",IF(C96/12&gt;10000,10000,C96/12))</f>
        <v/>
      </c>
      <c r="AE96" s="154" t="str">
        <f>IF('Basic Elections'!$C$149="","",IF(OR(E96=0,AC96="None"),0,INDEX('census age lookup Vol LTD'!$B$4:$E$103,MATCH(D96,'census age lookup Vol LTD'!$A$4:$A$103,0),MATCH(AC96,'census age lookup Vol LTD'!$B$3:$E$3,0))*(AD96/100)))</f>
        <v/>
      </c>
    </row>
    <row r="97" spans="1:31" x14ac:dyDescent="0.3">
      <c r="A97" s="146" t="str">
        <f>IF('Basic Elections'!$C$150="","",'Basic Elections'!E150)</f>
        <v/>
      </c>
      <c r="B97" s="28" t="str">
        <f>IF('Basic Elections'!$C$150="","",'Basic Elections'!F150)</f>
        <v/>
      </c>
      <c r="C97" s="28" t="str">
        <f>IF('Basic Elections'!$C$150="","",'Basic Elections'!G150)</f>
        <v/>
      </c>
      <c r="D97" s="28" t="str">
        <f ca="1">IF('Basic Elections'!$C$150="","",IF(B97&gt;0,B97,IF(A97&gt;0,DATEDIF(A97,TODAY(),"Y"),0)))</f>
        <v/>
      </c>
      <c r="E97" s="28" t="str">
        <f>IF('Basic Elections'!$C$150="","",IF(OR(A97&lt;&gt;0,B97&lt;&gt;0),1,0))</f>
        <v/>
      </c>
      <c r="F97" s="28" t="str">
        <f>IF('Basic Elections'!$C$150="","",IF(E97=1,F96+1,0))</f>
        <v/>
      </c>
      <c r="G97" s="28" t="str">
        <f>IF('Basic Elections'!$C$150="","",'Basic Elections'!$C$18)</f>
        <v/>
      </c>
      <c r="H97" s="152" t="str">
        <f>IF('Basic Elections'!$C$150="","",IF(ROUNDUP(C97,-3)&gt;100000,100000,ROUNDUP(C97,-3)))</f>
        <v/>
      </c>
      <c r="I97" s="28" t="str">
        <f>IF('Basic Elections'!$C$150="","",'Basic Elections'!$C$29)</f>
        <v/>
      </c>
      <c r="J97" s="28" t="str">
        <f>IF('Basic Elections'!$C$150="","",'Basic Elections'!$C$34)</f>
        <v/>
      </c>
      <c r="K97" s="153" t="str">
        <f>IF('Basic Elections'!$C$150="","",IF(OR(J97="A",J97="B",J97="C",J97="D"),(IF((C97/52)*0.6667&gt;1000,1000,(C97/52)*0.6667)),0))</f>
        <v/>
      </c>
      <c r="L97" s="153" t="str">
        <f>IF('Basic Elections'!$C$150="","",(IF(AND(J97&lt;&gt;"None",E97&lt;&gt;0),VLOOKUP(J97,STD_Rates_lookup,2,FALSE),0))*(K97/10))</f>
        <v/>
      </c>
      <c r="M97" s="153" t="str">
        <f>IF('Basic Elections'!$C$150="","",IF(OR(J97="E",J97="F",J97="G",J97="H"),IF((C97/52)*0.6&gt;1000,1000,(C97/52)*0.6),0))</f>
        <v/>
      </c>
      <c r="N97" s="153" t="str">
        <f>IF('Basic Elections'!$C$150="","",(IF(AND(J97&lt;&gt;"None",E97&lt;&gt;0),VLOOKUP(J97,STD_Rates_lookup,2,FALSE),0))*(M97/10))</f>
        <v/>
      </c>
      <c r="O97" s="28" t="str">
        <f>IF('Basic Elections'!$C$150="","",'Basic Elections'!$C$45)</f>
        <v/>
      </c>
      <c r="P97" s="153" t="str">
        <f>IF('Basic Elections'!$C$150="","",IF(C97/12&gt;10000,10000,C97/12))</f>
        <v/>
      </c>
      <c r="Q97" s="153" t="str">
        <f>IF('Basic Elections'!$C$150="","",(IF(AND(O97&lt;&gt;"None",E97&lt;&gt;0),VLOOKUP(O97,LTD_Rates_lookup,2,FALSE),0))*(P97/100))</f>
        <v/>
      </c>
      <c r="R97" s="28" t="str">
        <f>IF('Basic Elections'!$C$150="","",IF(D97=0,0,VLOOKUP(D97,life_age_reduction,4,FALSE)))</f>
        <v/>
      </c>
      <c r="S97" s="28" t="str">
        <f>IF('Basic Elections'!$C$150="","",IF(G97="A",H97,0))</f>
        <v/>
      </c>
      <c r="T97" s="28" t="str">
        <f>IF('Basic Elections'!$C$150="","",IF(OR(G97="B",G97="C",G97="D",G97="E",G97="F"),VLOOKUP(G97,summary_benefit_lookup,2,FALSE),0))</f>
        <v/>
      </c>
      <c r="U97" s="28" t="str">
        <f>IF('Basic Elections'!$C$150="","",T97+S97)</f>
        <v/>
      </c>
      <c r="V97" s="28" t="str">
        <f t="shared" si="1"/>
        <v/>
      </c>
      <c r="W97" s="154" t="str">
        <f>IF('Basic Elections'!$C$150="","",IF(E97&gt;0,(V97*'summary lookup and rates'!$C$5)/1000,0))</f>
        <v/>
      </c>
      <c r="X97" s="154" t="str">
        <f>IF('Basic Elections'!$C$150="","",(V97*'summary lookup and rates'!$C$6)/1000)</f>
        <v/>
      </c>
      <c r="Y97" s="28" t="str">
        <f>IF('Basic Elections'!$C$150="","",IF(AND(E97&gt;0,'Basic Elections'!$C$29="Yes"),'summary lookup and rates'!$C$7,0))</f>
        <v/>
      </c>
      <c r="Z97" s="28" t="str">
        <f>IF('Basic Elections'!$C$150="","",IF(E97=0,"None",'Voluntary Elections'!$C$14))</f>
        <v/>
      </c>
      <c r="AA97" s="153" t="str">
        <f>IF('Basic Elections'!$C$150="","",IF((C97/52)*0.6&gt;1000,1000,(C97/52)*0.6))</f>
        <v/>
      </c>
      <c r="AB97" s="154" t="str">
        <f>IF('Basic Elections'!$C$150="","",IF(OR(E97=0,Z97="None"),0,INDEX('census age lookup Vol STD'!$B$4:$E$103,MATCH(D97,'census age lookup Vol STD'!$A$4:$A$103,0),MATCH(Z97,'census age lookup Vol STD'!$B$3:$E$3,0))*(AA97/10)))</f>
        <v/>
      </c>
      <c r="AC97" s="28" t="str">
        <f>IF('Basic Elections'!$C$150="","",IF(E97=0,"None",'Voluntary Elections'!$C$20))</f>
        <v/>
      </c>
      <c r="AD97" s="153" t="str">
        <f>IF('Basic Elections'!$C$150="","",IF(C97/12&gt;10000,10000,C97/12))</f>
        <v/>
      </c>
      <c r="AE97" s="154" t="str">
        <f>IF('Basic Elections'!$C$150="","",IF(OR(E97=0,AC97="None"),0,INDEX('census age lookup Vol LTD'!$B$4:$E$103,MATCH(D97,'census age lookup Vol LTD'!$A$4:$A$103,0),MATCH(AC97,'census age lookup Vol LTD'!$B$3:$E$3,0))*(AD97/100)))</f>
        <v/>
      </c>
    </row>
    <row r="98" spans="1:31" x14ac:dyDescent="0.3">
      <c r="A98" s="146" t="str">
        <f>IF('Basic Elections'!$C$151="","",'Basic Elections'!E151)</f>
        <v/>
      </c>
      <c r="B98" s="28" t="str">
        <f>IF('Basic Elections'!$C$151="","",'Basic Elections'!F151)</f>
        <v/>
      </c>
      <c r="C98" s="28" t="str">
        <f>IF('Basic Elections'!$C$151="","",'Basic Elections'!G151)</f>
        <v/>
      </c>
      <c r="D98" s="28" t="str">
        <f ca="1">IF('Basic Elections'!$C$151="","",IF(B98&gt;0,B98,IF(A98&gt;0,DATEDIF(A98,TODAY(),"Y"),0)))</f>
        <v/>
      </c>
      <c r="E98" s="28" t="str">
        <f>IF('Basic Elections'!$C$151="","",IF(OR(A98&lt;&gt;0,B98&lt;&gt;0),1,0))</f>
        <v/>
      </c>
      <c r="F98" s="28" t="str">
        <f>IF('Basic Elections'!$C$151="","",IF(E98=1,F97+1,0))</f>
        <v/>
      </c>
      <c r="G98" s="28" t="str">
        <f>IF('Basic Elections'!$C$151="","",'Basic Elections'!$C$18)</f>
        <v/>
      </c>
      <c r="H98" s="152" t="str">
        <f>IF('Basic Elections'!$C$151="","",IF(ROUNDUP(C98,-3)&gt;100000,100000,ROUNDUP(C98,-3)))</f>
        <v/>
      </c>
      <c r="I98" s="28" t="str">
        <f>IF('Basic Elections'!$C$151="","",'Basic Elections'!$C$29)</f>
        <v/>
      </c>
      <c r="J98" s="28" t="str">
        <f>IF('Basic Elections'!$C$151="","",'Basic Elections'!$C$34)</f>
        <v/>
      </c>
      <c r="K98" s="153" t="str">
        <f>IF('Basic Elections'!$C$151="","",IF(OR(J98="A",J98="B",J98="C",J98="D"),(IF((C98/52)*0.6667&gt;1000,1000,(C98/52)*0.6667)),0))</f>
        <v/>
      </c>
      <c r="L98" s="153" t="str">
        <f>IF('Basic Elections'!$C$151="","",(IF(AND(J98&lt;&gt;"None",E98&lt;&gt;0),VLOOKUP(J98,STD_Rates_lookup,2,FALSE),0))*(K98/10))</f>
        <v/>
      </c>
      <c r="M98" s="153" t="str">
        <f>IF('Basic Elections'!$C$151="","",IF(OR(J98="E",J98="F",J98="G",J98="H"),IF((C98/52)*0.6&gt;1000,1000,(C98/52)*0.6),0))</f>
        <v/>
      </c>
      <c r="N98" s="153" t="str">
        <f>IF('Basic Elections'!$C$151="","",(IF(AND(J98&lt;&gt;"None",E98&lt;&gt;0),VLOOKUP(J98,STD_Rates_lookup,2,FALSE),0))*(M98/10))</f>
        <v/>
      </c>
      <c r="O98" s="28" t="str">
        <f>IF('Basic Elections'!$C$151="","",'Basic Elections'!$C$45)</f>
        <v/>
      </c>
      <c r="P98" s="153" t="str">
        <f>IF('Basic Elections'!$C$151="","",IF(C98/12&gt;10000,10000,C98/12))</f>
        <v/>
      </c>
      <c r="Q98" s="153" t="str">
        <f>IF('Basic Elections'!$C$151="","",(IF(AND(O98&lt;&gt;"None",E98&lt;&gt;0),VLOOKUP(O98,LTD_Rates_lookup,2,FALSE),0))*(P98/100))</f>
        <v/>
      </c>
      <c r="R98" s="28" t="str">
        <f>IF('Basic Elections'!$C$151="","",IF(D98=0,0,VLOOKUP(D98,life_age_reduction,4,FALSE)))</f>
        <v/>
      </c>
      <c r="S98" s="28" t="str">
        <f>IF('Basic Elections'!$C$151="","",IF(G98="A",H98,0))</f>
        <v/>
      </c>
      <c r="T98" s="28" t="str">
        <f>IF('Basic Elections'!$C$151="","",IF(OR(G98="B",G98="C",G98="D",G98="E",G98="F"),VLOOKUP(G98,summary_benefit_lookup,2,FALSE),0))</f>
        <v/>
      </c>
      <c r="U98" s="28" t="str">
        <f>IF('Basic Elections'!$C$151="","",T98+S98)</f>
        <v/>
      </c>
      <c r="V98" s="28" t="str">
        <f t="shared" si="1"/>
        <v/>
      </c>
      <c r="W98" s="154" t="str">
        <f>IF('Basic Elections'!$C$151="","",IF(E98&gt;0,(V98*'summary lookup and rates'!$C$5)/1000,0))</f>
        <v/>
      </c>
      <c r="X98" s="154" t="str">
        <f>IF('Basic Elections'!$C$151="","",(V98*'summary lookup and rates'!$C$6)/1000)</f>
        <v/>
      </c>
      <c r="Y98" s="28" t="str">
        <f>IF('Basic Elections'!$C$151="","",IF(AND(E98&gt;0,'Basic Elections'!$C$29="Yes"),'summary lookup and rates'!$C$7,0))</f>
        <v/>
      </c>
      <c r="Z98" s="28" t="str">
        <f>IF('Basic Elections'!$C$151="","",IF(E98=0,"None",'Voluntary Elections'!$C$14))</f>
        <v/>
      </c>
      <c r="AA98" s="153" t="str">
        <f>IF('Basic Elections'!$C$151="","",IF((C98/52)*0.6&gt;1000,1000,(C98/52)*0.6))</f>
        <v/>
      </c>
      <c r="AB98" s="154" t="str">
        <f>IF('Basic Elections'!$C$151="","",IF(OR(E98=0,Z98="None"),0,INDEX('census age lookup Vol STD'!$B$4:$E$103,MATCH(D98,'census age lookup Vol STD'!$A$4:$A$103,0),MATCH(Z98,'census age lookup Vol STD'!$B$3:$E$3,0))*(AA98/10)))</f>
        <v/>
      </c>
      <c r="AC98" s="28" t="str">
        <f>IF('Basic Elections'!$C$151="","",IF(E98=0,"None",'Voluntary Elections'!$C$20))</f>
        <v/>
      </c>
      <c r="AD98" s="153" t="str">
        <f>IF('Basic Elections'!$C$151="","",IF(C98/12&gt;10000,10000,C98/12))</f>
        <v/>
      </c>
      <c r="AE98" s="154" t="str">
        <f>IF('Basic Elections'!$C$151="","",IF(OR(E98=0,AC98="None"),0,INDEX('census age lookup Vol LTD'!$B$4:$E$103,MATCH(D98,'census age lookup Vol LTD'!$A$4:$A$103,0),MATCH(AC98,'census age lookup Vol LTD'!$B$3:$E$3,0))*(AD98/100)))</f>
        <v/>
      </c>
    </row>
    <row r="99" spans="1:31" x14ac:dyDescent="0.3">
      <c r="A99" s="146" t="str">
        <f>IF('Basic Elections'!$C$152="","",'Basic Elections'!E152)</f>
        <v/>
      </c>
      <c r="B99" s="28" t="str">
        <f>IF('Basic Elections'!$C$152="","",'Basic Elections'!F152)</f>
        <v/>
      </c>
      <c r="C99" s="28" t="str">
        <f>IF('Basic Elections'!$C$152="","",'Basic Elections'!G152)</f>
        <v/>
      </c>
      <c r="D99" s="28" t="str">
        <f ca="1">IF('Basic Elections'!$C$152="","",IF(B99&gt;0,B99,IF(A99&gt;0,DATEDIF(A99,TODAY(),"Y"),0)))</f>
        <v/>
      </c>
      <c r="E99" s="28" t="str">
        <f>IF('Basic Elections'!$C$152="","",IF(OR(A99&lt;&gt;0,B99&lt;&gt;0),1,0))</f>
        <v/>
      </c>
      <c r="F99" s="28" t="str">
        <f>IF('Basic Elections'!$C$152="","",IF(E99=1,F98+1,0))</f>
        <v/>
      </c>
      <c r="G99" s="28" t="str">
        <f>IF('Basic Elections'!$C$152="","",'Basic Elections'!$C$18)</f>
        <v/>
      </c>
      <c r="H99" s="152" t="str">
        <f>IF('Basic Elections'!$C$152="","",IF(ROUNDUP(C99,-3)&gt;100000,100000,ROUNDUP(C99,-3)))</f>
        <v/>
      </c>
      <c r="I99" s="28" t="str">
        <f>IF('Basic Elections'!$C$152="","",'Basic Elections'!$C$29)</f>
        <v/>
      </c>
      <c r="J99" s="28" t="str">
        <f>IF('Basic Elections'!$C$152="","",'Basic Elections'!$C$34)</f>
        <v/>
      </c>
      <c r="K99" s="153" t="str">
        <f>IF('Basic Elections'!$C$152="","",IF(OR(J99="A",J99="B",J99="C",J99="D"),(IF((C99/52)*0.6667&gt;1000,1000,(C99/52)*0.6667)),0))</f>
        <v/>
      </c>
      <c r="L99" s="153" t="str">
        <f>IF('Basic Elections'!$C$152="","",(IF(AND(J99&lt;&gt;"None",E99&lt;&gt;0),VLOOKUP(J99,STD_Rates_lookup,2,FALSE),0))*(K99/10))</f>
        <v/>
      </c>
      <c r="M99" s="153" t="str">
        <f>IF('Basic Elections'!$C$152="","",IF(OR(J99="E",J99="F",J99="G",J99="H"),IF((C99/52)*0.6&gt;1000,1000,(C99/52)*0.6),0))</f>
        <v/>
      </c>
      <c r="N99" s="153" t="str">
        <f>IF('Basic Elections'!$C$152="","",(IF(AND(J99&lt;&gt;"None",E99&lt;&gt;0),VLOOKUP(J99,STD_Rates_lookup,2,FALSE),0))*(M99/10))</f>
        <v/>
      </c>
      <c r="O99" s="28" t="str">
        <f>IF('Basic Elections'!$C$152="","",'Basic Elections'!$C$45)</f>
        <v/>
      </c>
      <c r="P99" s="153" t="str">
        <f>IF('Basic Elections'!$C$152="","",IF(C99/12&gt;10000,10000,C99/12))</f>
        <v/>
      </c>
      <c r="Q99" s="153" t="str">
        <f>IF('Basic Elections'!$C$152="","",(IF(AND(O99&lt;&gt;"None",E99&lt;&gt;0),VLOOKUP(O99,LTD_Rates_lookup,2,FALSE),0))*(P99/100))</f>
        <v/>
      </c>
      <c r="R99" s="28" t="str">
        <f>IF('Basic Elections'!$C$152="","",IF(D99=0,0,VLOOKUP(D99,life_age_reduction,4,FALSE)))</f>
        <v/>
      </c>
      <c r="S99" s="28" t="str">
        <f>IF('Basic Elections'!$C$152="","",IF(G99="A",H99,0))</f>
        <v/>
      </c>
      <c r="T99" s="28" t="str">
        <f>IF('Basic Elections'!$C$152="","",IF(OR(G99="B",G99="C",G99="D",G99="E",G99="F"),VLOOKUP(G99,summary_benefit_lookup,2,FALSE),0))</f>
        <v/>
      </c>
      <c r="U99" s="28" t="str">
        <f>IF('Basic Elections'!$C$152="","",T99+S99)</f>
        <v/>
      </c>
      <c r="V99" s="28" t="str">
        <f t="shared" si="1"/>
        <v/>
      </c>
      <c r="W99" s="154" t="str">
        <f>IF('Basic Elections'!$C$152="","",IF(E99&gt;0,(V99*'summary lookup and rates'!$C$5)/1000,0))</f>
        <v/>
      </c>
      <c r="X99" s="154" t="str">
        <f>IF('Basic Elections'!$C$152="","",(V99*'summary lookup and rates'!$C$6)/1000)</f>
        <v/>
      </c>
      <c r="Y99" s="28" t="str">
        <f>IF('Basic Elections'!$C$152="","",IF(AND(E99&gt;0,'Basic Elections'!$C$29="Yes"),'summary lookup and rates'!$C$7,0))</f>
        <v/>
      </c>
      <c r="Z99" s="28" t="str">
        <f>IF('Basic Elections'!$C$152="","",IF(E99=0,"None",'Voluntary Elections'!$C$14))</f>
        <v/>
      </c>
      <c r="AA99" s="153" t="str">
        <f>IF('Basic Elections'!$C$152="","",IF((C99/52)*0.6&gt;1000,1000,(C99/52)*0.6))</f>
        <v/>
      </c>
      <c r="AB99" s="154" t="str">
        <f>IF('Basic Elections'!$C$152="","",IF(OR(E99=0,Z99="None"),0,INDEX('census age lookup Vol STD'!$B$4:$E$103,MATCH(D99,'census age lookup Vol STD'!$A$4:$A$103,0),MATCH(Z99,'census age lookup Vol STD'!$B$3:$E$3,0))*(AA99/10)))</f>
        <v/>
      </c>
      <c r="AC99" s="28" t="str">
        <f>IF('Basic Elections'!$C$152="","",IF(E99=0,"None",'Voluntary Elections'!$C$20))</f>
        <v/>
      </c>
      <c r="AD99" s="153" t="str">
        <f>IF('Basic Elections'!$C$152="","",IF(C99/12&gt;10000,10000,C99/12))</f>
        <v/>
      </c>
      <c r="AE99" s="154" t="str">
        <f>IF('Basic Elections'!$C$152="","",IF(OR(E99=0,AC99="None"),0,INDEX('census age lookup Vol LTD'!$B$4:$E$103,MATCH(D99,'census age lookup Vol LTD'!$A$4:$A$103,0),MATCH(AC99,'census age lookup Vol LTD'!$B$3:$E$3,0))*(AD99/100)))</f>
        <v/>
      </c>
    </row>
    <row r="100" spans="1:31" x14ac:dyDescent="0.3">
      <c r="A100" s="146" t="str">
        <f>IF('Basic Elections'!$C$153="","",'Basic Elections'!E153)</f>
        <v/>
      </c>
      <c r="B100" s="28" t="str">
        <f>IF('Basic Elections'!$C$153="","",'Basic Elections'!F153)</f>
        <v/>
      </c>
      <c r="C100" s="28" t="str">
        <f>IF('Basic Elections'!$C$153="","",'Basic Elections'!G153)</f>
        <v/>
      </c>
      <c r="D100" s="28" t="str">
        <f ca="1">IF('Basic Elections'!$C$153="","",IF(B100&gt;0,B100,IF(A100&gt;0,DATEDIF(A100,TODAY(),"Y"),0)))</f>
        <v/>
      </c>
      <c r="E100" s="28" t="str">
        <f>IF('Basic Elections'!$C$153="","",IF(OR(A100&lt;&gt;0,B100&lt;&gt;0),1,0))</f>
        <v/>
      </c>
      <c r="F100" s="28" t="str">
        <f>IF('Basic Elections'!$C$153="","",IF(E100=1,F99+1,0))</f>
        <v/>
      </c>
      <c r="G100" s="28" t="str">
        <f>IF('Basic Elections'!$C$153="","",'Basic Elections'!$C$18)</f>
        <v/>
      </c>
      <c r="H100" s="152" t="str">
        <f>IF('Basic Elections'!$C$153="","",IF(ROUNDUP(C100,-3)&gt;100000,100000,ROUNDUP(C100,-3)))</f>
        <v/>
      </c>
      <c r="I100" s="28" t="str">
        <f>IF('Basic Elections'!$C$153="","",'Basic Elections'!$C$29)</f>
        <v/>
      </c>
      <c r="J100" s="28" t="str">
        <f>IF('Basic Elections'!$C$153="","",'Basic Elections'!$C$34)</f>
        <v/>
      </c>
      <c r="K100" s="153" t="str">
        <f>IF('Basic Elections'!$C$153="","",IF(OR(J100="A",J100="B",J100="C",J100="D"),(IF((C100/52)*0.6667&gt;1000,1000,(C100/52)*0.6667)),0))</f>
        <v/>
      </c>
      <c r="L100" s="153" t="str">
        <f>IF('Basic Elections'!$C$153="","",(IF(AND(J100&lt;&gt;"None",E100&lt;&gt;0),VLOOKUP(J100,STD_Rates_lookup,2,FALSE),0))*(K100/10))</f>
        <v/>
      </c>
      <c r="M100" s="153" t="str">
        <f>IF('Basic Elections'!$C$153="","",IF(OR(J100="E",J100="F",J100="G",J100="H"),IF((C100/52)*0.6&gt;1000,1000,(C100/52)*0.6),0))</f>
        <v/>
      </c>
      <c r="N100" s="153" t="str">
        <f>IF('Basic Elections'!$C$153="","",(IF(AND(J100&lt;&gt;"None",E100&lt;&gt;0),VLOOKUP(J100,STD_Rates_lookup,2,FALSE),0))*(M100/10))</f>
        <v/>
      </c>
      <c r="O100" s="28" t="str">
        <f>IF('Basic Elections'!$C$153="","",'Basic Elections'!$C$45)</f>
        <v/>
      </c>
      <c r="P100" s="153" t="str">
        <f>IF('Basic Elections'!$C$153="","",IF(C100/12&gt;10000,10000,C100/12))</f>
        <v/>
      </c>
      <c r="Q100" s="153" t="str">
        <f>IF('Basic Elections'!$C$153="","",(IF(AND(O100&lt;&gt;"None",E100&lt;&gt;0),VLOOKUP(O100,LTD_Rates_lookup,2,FALSE),0))*(P100/100))</f>
        <v/>
      </c>
      <c r="R100" s="28" t="str">
        <f>IF('Basic Elections'!$C$153="","",IF(D100=0,0,VLOOKUP(D100,life_age_reduction,4,FALSE)))</f>
        <v/>
      </c>
      <c r="S100" s="28" t="str">
        <f>IF('Basic Elections'!$C$153="","",IF(G100="A",H100,0))</f>
        <v/>
      </c>
      <c r="T100" s="28" t="str">
        <f>IF('Basic Elections'!$C$153="","",IF(OR(G100="B",G100="C",G100="D",G100="E",G100="F"),VLOOKUP(G100,summary_benefit_lookup,2,FALSE),0))</f>
        <v/>
      </c>
      <c r="U100" s="28" t="str">
        <f>IF('Basic Elections'!$C$153="","",T100+S100)</f>
        <v/>
      </c>
      <c r="V100" s="28" t="str">
        <f t="shared" si="1"/>
        <v/>
      </c>
      <c r="W100" s="154" t="str">
        <f>IF('Basic Elections'!$C$153="","",IF(E100&gt;0,(V100*'summary lookup and rates'!$C$5)/1000,0))</f>
        <v/>
      </c>
      <c r="X100" s="154" t="str">
        <f>IF('Basic Elections'!$C$153="","",(V100*'summary lookup and rates'!$C$6)/1000)</f>
        <v/>
      </c>
      <c r="Y100" s="28" t="str">
        <f>IF('Basic Elections'!$C$153="","",IF(AND(E100&gt;0,'Basic Elections'!$C$29="Yes"),'summary lookup and rates'!$C$7,0))</f>
        <v/>
      </c>
      <c r="Z100" s="28" t="str">
        <f>IF('Basic Elections'!$C$153="","",IF(E100=0,"None",'Voluntary Elections'!$C$14))</f>
        <v/>
      </c>
      <c r="AA100" s="153" t="str">
        <f>IF('Basic Elections'!$C$153="","",IF((C100/52)*0.6&gt;1000,1000,(C100/52)*0.6))</f>
        <v/>
      </c>
      <c r="AB100" s="154" t="str">
        <f>IF('Basic Elections'!$C$153="","",IF(OR(E100=0,Z100="None"),0,INDEX('census age lookup Vol STD'!$B$4:$E$103,MATCH(D100,'census age lookup Vol STD'!$A$4:$A$103,0),MATCH(Z100,'census age lookup Vol STD'!$B$3:$E$3,0))*(AA100/10)))</f>
        <v/>
      </c>
      <c r="AC100" s="28" t="str">
        <f>IF('Basic Elections'!$C$153="","",IF(E100=0,"None",'Voluntary Elections'!$C$20))</f>
        <v/>
      </c>
      <c r="AD100" s="153" t="str">
        <f>IF('Basic Elections'!$C$153="","",IF(C100/12&gt;10000,10000,C100/12))</f>
        <v/>
      </c>
      <c r="AE100" s="154" t="str">
        <f>IF('Basic Elections'!$C$153="","",IF(OR(E100=0,AC100="None"),0,INDEX('census age lookup Vol LTD'!$B$4:$E$103,MATCH(D100,'census age lookup Vol LTD'!$A$4:$A$103,0),MATCH(AC100,'census age lookup Vol LTD'!$B$3:$E$3,0))*(AD100/100)))</f>
        <v/>
      </c>
    </row>
    <row r="101" spans="1:31" x14ac:dyDescent="0.3">
      <c r="A101" s="146" t="str">
        <f>IF('Basic Elections'!$C$154="","",'Basic Elections'!E154)</f>
        <v/>
      </c>
      <c r="B101" s="28" t="str">
        <f>IF('Basic Elections'!$C$154="","",'Basic Elections'!F154)</f>
        <v/>
      </c>
      <c r="C101" s="28" t="str">
        <f>IF('Basic Elections'!$C$154="","",'Basic Elections'!G154)</f>
        <v/>
      </c>
      <c r="D101" s="28" t="str">
        <f ca="1">IF('Basic Elections'!$C$154="","",IF(B101&gt;0,B101,IF(A101&gt;0,DATEDIF(A101,TODAY(),"Y"),0)))</f>
        <v/>
      </c>
      <c r="E101" s="28" t="str">
        <f>IF('Basic Elections'!$C$154="","",IF(OR(A101&lt;&gt;0,B101&lt;&gt;0),1,0))</f>
        <v/>
      </c>
      <c r="F101" s="28" t="str">
        <f>IF('Basic Elections'!$C$154="","",IF(E101=1,F100+1,0))</f>
        <v/>
      </c>
      <c r="G101" s="28" t="str">
        <f>IF('Basic Elections'!$C$154="","",'Basic Elections'!$C$18)</f>
        <v/>
      </c>
      <c r="H101" s="152" t="str">
        <f>IF('Basic Elections'!$C$154="","",IF(ROUNDUP(C101,-3)&gt;100000,100000,ROUNDUP(C101,-3)))</f>
        <v/>
      </c>
      <c r="I101" s="28" t="str">
        <f>IF('Basic Elections'!$C$154="","",'Basic Elections'!$C$29)</f>
        <v/>
      </c>
      <c r="J101" s="28" t="str">
        <f>IF('Basic Elections'!$C$154="","",'Basic Elections'!$C$34)</f>
        <v/>
      </c>
      <c r="K101" s="153" t="str">
        <f>IF('Basic Elections'!$C$154="","",IF(OR(J101="A",J101="B",J101="C",J101="D"),(IF((C101/52)*0.6667&gt;1000,1000,(C101/52)*0.6667)),0))</f>
        <v/>
      </c>
      <c r="L101" s="153" t="str">
        <f>IF('Basic Elections'!$C$154="","",(IF(AND(J101&lt;&gt;"None",E101&lt;&gt;0),VLOOKUP(J101,STD_Rates_lookup,2,FALSE),0))*(K101/10))</f>
        <v/>
      </c>
      <c r="M101" s="153" t="str">
        <f>IF('Basic Elections'!$C$154="","",IF(OR(J101="E",J101="F",J101="G",J101="H"),IF((C101/52)*0.6&gt;1000,1000,(C101/52)*0.6),0))</f>
        <v/>
      </c>
      <c r="N101" s="153" t="str">
        <f>IF('Basic Elections'!$C$154="","",(IF(AND(J101&lt;&gt;"None",E101&lt;&gt;0),VLOOKUP(J101,STD_Rates_lookup,2,FALSE),0))*(M101/10))</f>
        <v/>
      </c>
      <c r="O101" s="28" t="str">
        <f>IF('Basic Elections'!$C$154="","",'Basic Elections'!$C$45)</f>
        <v/>
      </c>
      <c r="P101" s="153" t="str">
        <f>IF('Basic Elections'!$C$154="","",IF(C101/12&gt;10000,10000,C101/12))</f>
        <v/>
      </c>
      <c r="Q101" s="153" t="str">
        <f>IF('Basic Elections'!$C$154="","",(IF(AND(O101&lt;&gt;"None",E101&lt;&gt;0),VLOOKUP(O101,LTD_Rates_lookup,2,FALSE),0))*(P101/100))</f>
        <v/>
      </c>
      <c r="R101" s="28" t="str">
        <f>IF('Basic Elections'!$C$154="","",IF(D101=0,0,VLOOKUP(D101,life_age_reduction,4,FALSE)))</f>
        <v/>
      </c>
      <c r="S101" s="28" t="str">
        <f>IF('Basic Elections'!$C$154="","",IF(G101="A",H101,0))</f>
        <v/>
      </c>
      <c r="T101" s="28" t="str">
        <f>IF('Basic Elections'!$C$154="","",IF(OR(G101="B",G101="C",G101="D",G101="E",G101="F"),VLOOKUP(G101,summary_benefit_lookup,2,FALSE),0))</f>
        <v/>
      </c>
      <c r="U101" s="28" t="str">
        <f>IF('Basic Elections'!$C$154="","",T101+S101)</f>
        <v/>
      </c>
      <c r="V101" s="28" t="str">
        <f t="shared" si="1"/>
        <v/>
      </c>
      <c r="W101" s="154" t="str">
        <f>IF('Basic Elections'!$C$154="","",IF(E101&gt;0,(V101*'summary lookup and rates'!$C$5)/1000,0))</f>
        <v/>
      </c>
      <c r="X101" s="154" t="str">
        <f>IF('Basic Elections'!$C$154="","",(V101*'summary lookup and rates'!$C$6)/1000)</f>
        <v/>
      </c>
      <c r="Y101" s="28" t="str">
        <f>IF('Basic Elections'!$C$154="","",IF(AND(E101&gt;0,'Basic Elections'!$C$29="Yes"),'summary lookup and rates'!$C$7,0))</f>
        <v/>
      </c>
      <c r="Z101" s="28" t="str">
        <f>IF('Basic Elections'!$C$154="","",IF(E101=0,"None",'Voluntary Elections'!$C$14))</f>
        <v/>
      </c>
      <c r="AA101" s="153" t="str">
        <f>IF('Basic Elections'!$C$154="","",IF((C101/52)*0.6&gt;1000,1000,(C101/52)*0.6))</f>
        <v/>
      </c>
      <c r="AB101" s="154" t="str">
        <f>IF('Basic Elections'!$C$154="","",IF(OR(E101=0,Z101="None"),0,INDEX('census age lookup Vol STD'!$B$4:$E$103,MATCH(D101,'census age lookup Vol STD'!$A$4:$A$103,0),MATCH(Z101,'census age lookup Vol STD'!$B$3:$E$3,0))*(AA101/10)))</f>
        <v/>
      </c>
      <c r="AC101" s="28" t="str">
        <f>IF('Basic Elections'!$C$154="","",IF(E101=0,"None",'Voluntary Elections'!$C$20))</f>
        <v/>
      </c>
      <c r="AD101" s="153" t="str">
        <f>IF('Basic Elections'!$C$154="","",IF(C101/12&gt;10000,10000,C101/12))</f>
        <v/>
      </c>
      <c r="AE101" s="154" t="str">
        <f>IF('Basic Elections'!$C$154="","",IF(OR(E101=0,AC101="None"),0,INDEX('census age lookup Vol LTD'!$B$4:$E$103,MATCH(D101,'census age lookup Vol LTD'!$A$4:$A$103,0),MATCH(AC101,'census age lookup Vol LTD'!$B$3:$E$3,0))*(AD101/100)))</f>
        <v/>
      </c>
    </row>
    <row r="102" spans="1:31" x14ac:dyDescent="0.3">
      <c r="A102" s="146" t="str">
        <f>IF('Basic Elections'!$C$155="","",'Basic Elections'!E155)</f>
        <v/>
      </c>
      <c r="B102" s="28" t="str">
        <f>IF('Basic Elections'!$C$155="","",'Basic Elections'!F155)</f>
        <v/>
      </c>
      <c r="C102" s="28" t="str">
        <f>IF('Basic Elections'!$C$155="","",'Basic Elections'!G155)</f>
        <v/>
      </c>
      <c r="D102" s="28" t="str">
        <f ca="1">IF('Basic Elections'!$C$155="","",IF(B102&gt;0,B102,IF(A102&gt;0,DATEDIF(A102,TODAY(),"Y"),0)))</f>
        <v/>
      </c>
      <c r="E102" s="28" t="str">
        <f>IF('Basic Elections'!$C$155="","",IF(OR(A102&lt;&gt;0,B102&lt;&gt;0),1,0))</f>
        <v/>
      </c>
      <c r="F102" s="28" t="str">
        <f>IF('Basic Elections'!$C$155="","",IF(E102=1,F101+1,0))</f>
        <v/>
      </c>
      <c r="G102" s="28" t="str">
        <f>IF('Basic Elections'!$C$155="","",'Basic Elections'!$C$18)</f>
        <v/>
      </c>
      <c r="H102" s="152" t="str">
        <f>IF('Basic Elections'!$C$155="","",IF(ROUNDUP(C102,-3)&gt;100000,100000,ROUNDUP(C102,-3)))</f>
        <v/>
      </c>
      <c r="I102" s="28" t="str">
        <f>IF('Basic Elections'!$C$155="","",'Basic Elections'!$C$29)</f>
        <v/>
      </c>
      <c r="J102" s="28" t="str">
        <f>IF('Basic Elections'!$C$155="","",'Basic Elections'!$C$34)</f>
        <v/>
      </c>
      <c r="K102" s="153" t="str">
        <f>IF('Basic Elections'!$C$155="","",IF(OR(J102="A",J102="B",J102="C",J102="D"),(IF((C102/52)*0.6667&gt;1000,1000,(C102/52)*0.6667)),0))</f>
        <v/>
      </c>
      <c r="L102" s="153" t="str">
        <f>IF('Basic Elections'!$C$155="","",(IF(AND(J102&lt;&gt;"None",E102&lt;&gt;0),VLOOKUP(J102,STD_Rates_lookup,2,FALSE),0))*(K102/10))</f>
        <v/>
      </c>
      <c r="M102" s="153" t="str">
        <f>IF('Basic Elections'!$C$155="","",IF(OR(J102="E",J102="F",J102="G",J102="H"),IF((C102/52)*0.6&gt;1000,1000,(C102/52)*0.6),0))</f>
        <v/>
      </c>
      <c r="N102" s="153" t="str">
        <f>IF('Basic Elections'!$C$155="","",(IF(AND(J102&lt;&gt;"None",E102&lt;&gt;0),VLOOKUP(J102,STD_Rates_lookup,2,FALSE),0))*(M102/10))</f>
        <v/>
      </c>
      <c r="O102" s="28" t="str">
        <f>IF('Basic Elections'!$C$155="","",'Basic Elections'!$C$45)</f>
        <v/>
      </c>
      <c r="P102" s="153" t="str">
        <f>IF('Basic Elections'!$C$155="","",IF(C102/12&gt;10000,10000,C102/12))</f>
        <v/>
      </c>
      <c r="Q102" s="153" t="str">
        <f>IF('Basic Elections'!$C$155="","",(IF(AND(O102&lt;&gt;"None",E102&lt;&gt;0),VLOOKUP(O102,LTD_Rates_lookup,2,FALSE),0))*(P102/100))</f>
        <v/>
      </c>
      <c r="R102" s="28" t="str">
        <f>IF('Basic Elections'!$C$155="","",IF(D102=0,0,VLOOKUP(D102,life_age_reduction,4,FALSE)))</f>
        <v/>
      </c>
      <c r="S102" s="28" t="str">
        <f>IF('Basic Elections'!$C$155="","",IF(G102="A",H102,0))</f>
        <v/>
      </c>
      <c r="T102" s="28" t="str">
        <f>IF('Basic Elections'!$C$155="","",IF(OR(G102="B",G102="C",G102="D",G102="E",G102="F"),VLOOKUP(G102,summary_benefit_lookup,2,FALSE),0))</f>
        <v/>
      </c>
      <c r="U102" s="28" t="str">
        <f>IF('Basic Elections'!$C$155="","",T102+S102)</f>
        <v/>
      </c>
      <c r="V102" s="28" t="str">
        <f t="shared" si="1"/>
        <v/>
      </c>
      <c r="W102" s="154" t="str">
        <f>IF('Basic Elections'!$C$155="","",IF(E102&gt;0,(V102*'summary lookup and rates'!$C$5)/1000,0))</f>
        <v/>
      </c>
      <c r="X102" s="154" t="str">
        <f>IF('Basic Elections'!$C$155="","",(V102*'summary lookup and rates'!$C$6)/1000)</f>
        <v/>
      </c>
      <c r="Y102" s="28" t="str">
        <f>IF('Basic Elections'!$C$155="","",IF(AND(E102&gt;0,'Basic Elections'!$C$29="Yes"),'summary lookup and rates'!$C$7,0))</f>
        <v/>
      </c>
      <c r="Z102" s="28" t="str">
        <f>IF('Basic Elections'!$C$155="","",IF(E102=0,"None",'Voluntary Elections'!$C$14))</f>
        <v/>
      </c>
      <c r="AA102" s="153" t="str">
        <f>IF('Basic Elections'!$C$155="","",IF((C102/52)*0.6&gt;1000,1000,(C102/52)*0.6))</f>
        <v/>
      </c>
      <c r="AB102" s="154" t="str">
        <f>IF('Basic Elections'!$C$155="","",IF(OR(E102=0,Z102="None"),0,INDEX('census age lookup Vol STD'!$B$4:$E$103,MATCH(D102,'census age lookup Vol STD'!$A$4:$A$103,0),MATCH(Z102,'census age lookup Vol STD'!$B$3:$E$3,0))*(AA102/10)))</f>
        <v/>
      </c>
      <c r="AC102" s="28" t="str">
        <f>IF('Basic Elections'!$C$155="","",IF(E102=0,"None",'Voluntary Elections'!$C$20))</f>
        <v/>
      </c>
      <c r="AD102" s="153" t="str">
        <f>IF('Basic Elections'!$C$155="","",IF(C102/12&gt;10000,10000,C102/12))</f>
        <v/>
      </c>
      <c r="AE102" s="154" t="str">
        <f>IF('Basic Elections'!$C$155="","",IF(OR(E102=0,AC102="None"),0,INDEX('census age lookup Vol LTD'!$B$4:$E$103,MATCH(D102,'census age lookup Vol LTD'!$A$4:$A$103,0),MATCH(AC102,'census age lookup Vol LTD'!$B$3:$E$3,0))*(AD102/100)))</f>
        <v/>
      </c>
    </row>
    <row r="103" spans="1:31" x14ac:dyDescent="0.3">
      <c r="A103" s="146"/>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row>
    <row r="104" spans="1:31" ht="57.6" x14ac:dyDescent="0.3">
      <c r="A104" s="28" t="s">
        <v>167</v>
      </c>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row>
  </sheetData>
  <sheetProtection selectLockedCells="1" selectUnlockedCells="1"/>
  <printOptions horizontalCentered="1"/>
  <pageMargins left="0.30000000000000004" right="0.30000000000000004" top="0.4" bottom="0.4" header="0.2" footer="0.2"/>
  <pageSetup scale="45" fitToHeight="0" orientation="landscape" r:id="rId1"/>
  <rowBreaks count="1" manualBreakCount="1">
    <brk id="54" max="3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59D2-D72F-446D-A855-5E21C3118F10}">
  <sheetPr codeName="Sheet10">
    <tabColor theme="1" tint="4.9989318521683403E-2"/>
    <pageSetUpPr fitToPage="1"/>
  </sheetPr>
  <dimension ref="A1:P106"/>
  <sheetViews>
    <sheetView workbookViewId="0">
      <selection activeCell="M12" sqref="M12:P13"/>
    </sheetView>
  </sheetViews>
  <sheetFormatPr defaultColWidth="8.88671875" defaultRowHeight="14.4" x14ac:dyDescent="0.3"/>
  <cols>
    <col min="1" max="8" width="8.33203125" customWidth="1"/>
    <col min="9" max="9" width="8.33203125" style="7" customWidth="1"/>
    <col min="10" max="16" width="8.33203125" customWidth="1"/>
    <col min="262" max="262" width="15.44140625" customWidth="1"/>
    <col min="518" max="518" width="15.44140625" customWidth="1"/>
    <col min="774" max="774" width="15.44140625" customWidth="1"/>
    <col min="1030" max="1030" width="15.44140625" customWidth="1"/>
    <col min="1286" max="1286" width="15.44140625" customWidth="1"/>
    <col min="1542" max="1542" width="15.44140625" customWidth="1"/>
    <col min="1798" max="1798" width="15.44140625" customWidth="1"/>
    <col min="2054" max="2054" width="15.44140625" customWidth="1"/>
    <col min="2310" max="2310" width="15.44140625" customWidth="1"/>
    <col min="2566" max="2566" width="15.44140625" customWidth="1"/>
    <col min="2822" max="2822" width="15.44140625" customWidth="1"/>
    <col min="3078" max="3078" width="15.44140625" customWidth="1"/>
    <col min="3334" max="3334" width="15.44140625" customWidth="1"/>
    <col min="3590" max="3590" width="15.44140625" customWidth="1"/>
    <col min="3846" max="3846" width="15.44140625" customWidth="1"/>
    <col min="4102" max="4102" width="15.44140625" customWidth="1"/>
    <col min="4358" max="4358" width="15.44140625" customWidth="1"/>
    <col min="4614" max="4614" width="15.44140625" customWidth="1"/>
    <col min="4870" max="4870" width="15.44140625" customWidth="1"/>
    <col min="5126" max="5126" width="15.44140625" customWidth="1"/>
    <col min="5382" max="5382" width="15.44140625" customWidth="1"/>
    <col min="5638" max="5638" width="15.44140625" customWidth="1"/>
    <col min="5894" max="5894" width="15.44140625" customWidth="1"/>
    <col min="6150" max="6150" width="15.44140625" customWidth="1"/>
    <col min="6406" max="6406" width="15.44140625" customWidth="1"/>
    <col min="6662" max="6662" width="15.44140625" customWidth="1"/>
    <col min="6918" max="6918" width="15.44140625" customWidth="1"/>
    <col min="7174" max="7174" width="15.44140625" customWidth="1"/>
    <col min="7430" max="7430" width="15.44140625" customWidth="1"/>
    <col min="7686" max="7686" width="15.44140625" customWidth="1"/>
    <col min="7942" max="7942" width="15.44140625" customWidth="1"/>
    <col min="8198" max="8198" width="15.44140625" customWidth="1"/>
    <col min="8454" max="8454" width="15.44140625" customWidth="1"/>
    <col min="8710" max="8710" width="15.44140625" customWidth="1"/>
    <col min="8966" max="8966" width="15.44140625" customWidth="1"/>
    <col min="9222" max="9222" width="15.44140625" customWidth="1"/>
    <col min="9478" max="9478" width="15.44140625" customWidth="1"/>
    <col min="9734" max="9734" width="15.44140625" customWidth="1"/>
    <col min="9990" max="9990" width="15.44140625" customWidth="1"/>
    <col min="10246" max="10246" width="15.44140625" customWidth="1"/>
    <col min="10502" max="10502" width="15.44140625" customWidth="1"/>
    <col min="10758" max="10758" width="15.44140625" customWidth="1"/>
    <col min="11014" max="11014" width="15.44140625" customWidth="1"/>
    <col min="11270" max="11270" width="15.44140625" customWidth="1"/>
    <col min="11526" max="11526" width="15.44140625" customWidth="1"/>
    <col min="11782" max="11782" width="15.44140625" customWidth="1"/>
    <col min="12038" max="12038" width="15.44140625" customWidth="1"/>
    <col min="12294" max="12294" width="15.44140625" customWidth="1"/>
    <col min="12550" max="12550" width="15.44140625" customWidth="1"/>
    <col min="12806" max="12806" width="15.44140625" customWidth="1"/>
    <col min="13062" max="13062" width="15.44140625" customWidth="1"/>
    <col min="13318" max="13318" width="15.44140625" customWidth="1"/>
    <col min="13574" max="13574" width="15.44140625" customWidth="1"/>
    <col min="13830" max="13830" width="15.44140625" customWidth="1"/>
    <col min="14086" max="14086" width="15.44140625" customWidth="1"/>
    <col min="14342" max="14342" width="15.44140625" customWidth="1"/>
    <col min="14598" max="14598" width="15.44140625" customWidth="1"/>
    <col min="14854" max="14854" width="15.44140625" customWidth="1"/>
    <col min="15110" max="15110" width="15.44140625" customWidth="1"/>
    <col min="15366" max="15366" width="15.44140625" customWidth="1"/>
    <col min="15622" max="15622" width="15.44140625" customWidth="1"/>
    <col min="15878" max="15878" width="15.44140625" customWidth="1"/>
    <col min="16134" max="16134" width="15.44140625" customWidth="1"/>
  </cols>
  <sheetData>
    <row r="1" spans="1:16" ht="72" x14ac:dyDescent="0.3">
      <c r="A1" s="160" t="s">
        <v>168</v>
      </c>
      <c r="B1" s="28" t="s">
        <v>26</v>
      </c>
      <c r="C1" s="28" t="s">
        <v>27</v>
      </c>
      <c r="D1" s="28" t="s">
        <v>28</v>
      </c>
      <c r="E1" s="28" t="s">
        <v>29</v>
      </c>
      <c r="F1" s="28"/>
      <c r="G1" s="28"/>
      <c r="H1" s="28"/>
      <c r="I1" s="161"/>
      <c r="J1" s="28"/>
      <c r="K1" s="28"/>
      <c r="L1" s="28"/>
      <c r="M1" s="28"/>
      <c r="N1" s="28"/>
      <c r="O1" s="28"/>
      <c r="P1" s="28"/>
    </row>
    <row r="2" spans="1:16" x14ac:dyDescent="0.3">
      <c r="A2" s="160"/>
      <c r="B2" s="28" t="s">
        <v>169</v>
      </c>
      <c r="C2" s="28"/>
      <c r="D2" s="28"/>
      <c r="E2" s="28"/>
      <c r="F2" s="28"/>
      <c r="G2" s="28"/>
      <c r="H2" s="28"/>
      <c r="I2" s="161"/>
      <c r="J2" s="28"/>
      <c r="K2" s="28"/>
      <c r="L2" s="28"/>
      <c r="M2" s="28"/>
      <c r="N2" s="28"/>
      <c r="O2" s="28"/>
      <c r="P2" s="28"/>
    </row>
    <row r="3" spans="1:16" ht="28.8" x14ac:dyDescent="0.3">
      <c r="A3" s="160" t="s">
        <v>54</v>
      </c>
      <c r="B3" s="160" t="s">
        <v>12</v>
      </c>
      <c r="C3" s="160" t="s">
        <v>14</v>
      </c>
      <c r="D3" s="160" t="s">
        <v>15</v>
      </c>
      <c r="E3" s="160" t="s">
        <v>16</v>
      </c>
      <c r="F3" s="160"/>
      <c r="G3" s="160"/>
      <c r="H3" s="160" t="s">
        <v>170</v>
      </c>
      <c r="I3" s="28" t="s">
        <v>26</v>
      </c>
      <c r="J3" s="28" t="s">
        <v>27</v>
      </c>
      <c r="K3" s="28" t="s">
        <v>28</v>
      </c>
      <c r="L3" s="28" t="s">
        <v>29</v>
      </c>
      <c r="M3" s="28" t="s">
        <v>139</v>
      </c>
      <c r="N3" s="28" t="s">
        <v>140</v>
      </c>
      <c r="O3" s="28" t="s">
        <v>141</v>
      </c>
      <c r="P3" s="28" t="s">
        <v>142</v>
      </c>
    </row>
    <row r="4" spans="1:16" x14ac:dyDescent="0.3">
      <c r="A4" s="162">
        <v>0</v>
      </c>
      <c r="B4" s="160">
        <v>0.77</v>
      </c>
      <c r="C4" s="160">
        <v>0.9</v>
      </c>
      <c r="D4" s="160">
        <v>0.56999999999999995</v>
      </c>
      <c r="E4" s="160">
        <v>0.75</v>
      </c>
      <c r="F4" s="160"/>
      <c r="G4" s="160"/>
      <c r="H4" s="160">
        <v>1</v>
      </c>
      <c r="I4" s="28">
        <v>0.77</v>
      </c>
      <c r="J4" s="28">
        <v>0.9</v>
      </c>
      <c r="K4" s="28">
        <v>0.56999999999999995</v>
      </c>
      <c r="L4" s="28">
        <v>0.75</v>
      </c>
      <c r="M4" s="28">
        <v>0.13</v>
      </c>
      <c r="N4" s="28">
        <v>0.23</v>
      </c>
      <c r="O4" s="28">
        <v>0.08</v>
      </c>
      <c r="P4" s="28">
        <v>0.19</v>
      </c>
    </row>
    <row r="5" spans="1:16" x14ac:dyDescent="0.3">
      <c r="A5" s="162">
        <v>1</v>
      </c>
      <c r="B5" s="160">
        <v>0.77</v>
      </c>
      <c r="C5" s="160">
        <v>0.9</v>
      </c>
      <c r="D5" s="160">
        <v>0.56999999999999995</v>
      </c>
      <c r="E5" s="160">
        <v>0.75</v>
      </c>
      <c r="F5" s="160"/>
      <c r="G5" s="160"/>
      <c r="H5" s="160">
        <v>2</v>
      </c>
      <c r="I5" s="28">
        <v>0.82</v>
      </c>
      <c r="J5" s="28">
        <v>0.95</v>
      </c>
      <c r="K5" s="28">
        <v>0.63</v>
      </c>
      <c r="L5" s="28">
        <v>0.84</v>
      </c>
      <c r="M5" s="28">
        <v>0.18</v>
      </c>
      <c r="N5" s="28">
        <v>0.34</v>
      </c>
      <c r="O5" s="28">
        <v>0.12</v>
      </c>
      <c r="P5" s="28">
        <v>0.25</v>
      </c>
    </row>
    <row r="6" spans="1:16" x14ac:dyDescent="0.3">
      <c r="A6" s="162">
        <v>2</v>
      </c>
      <c r="B6" s="160">
        <v>0.77</v>
      </c>
      <c r="C6" s="160">
        <v>0.9</v>
      </c>
      <c r="D6" s="160">
        <v>0.56999999999999995</v>
      </c>
      <c r="E6" s="160">
        <v>0.75</v>
      </c>
      <c r="F6" s="160"/>
      <c r="G6" s="160"/>
      <c r="H6" s="160">
        <v>3</v>
      </c>
      <c r="I6" s="28">
        <v>0.82</v>
      </c>
      <c r="J6" s="28">
        <v>0.94</v>
      </c>
      <c r="K6" s="28">
        <v>0.61</v>
      </c>
      <c r="L6" s="28">
        <v>0.84</v>
      </c>
      <c r="M6" s="28">
        <v>0.28999999999999998</v>
      </c>
      <c r="N6" s="28">
        <v>0.56999999999999995</v>
      </c>
      <c r="O6" s="28">
        <v>0.21</v>
      </c>
      <c r="P6" s="28">
        <v>0.44</v>
      </c>
    </row>
    <row r="7" spans="1:16" x14ac:dyDescent="0.3">
      <c r="A7" s="162">
        <v>3</v>
      </c>
      <c r="B7" s="160">
        <v>0.77</v>
      </c>
      <c r="C7" s="160">
        <v>0.9</v>
      </c>
      <c r="D7" s="160">
        <v>0.56999999999999995</v>
      </c>
      <c r="E7" s="160">
        <v>0.75</v>
      </c>
      <c r="F7" s="160"/>
      <c r="G7" s="160"/>
      <c r="H7" s="160">
        <v>4</v>
      </c>
      <c r="I7" s="28">
        <v>0.69</v>
      </c>
      <c r="J7" s="28">
        <v>0.81</v>
      </c>
      <c r="K7" s="28">
        <v>0.5</v>
      </c>
      <c r="L7" s="28">
        <v>0.72</v>
      </c>
      <c r="M7" s="28">
        <v>0.39</v>
      </c>
      <c r="N7" s="28">
        <v>0.79</v>
      </c>
      <c r="O7" s="28">
        <v>0.28000000000000003</v>
      </c>
      <c r="P7" s="28">
        <v>0.61</v>
      </c>
    </row>
    <row r="8" spans="1:16" x14ac:dyDescent="0.3">
      <c r="A8" s="162">
        <v>4</v>
      </c>
      <c r="B8" s="160">
        <v>0.77</v>
      </c>
      <c r="C8" s="160">
        <v>0.9</v>
      </c>
      <c r="D8" s="160">
        <v>0.56999999999999995</v>
      </c>
      <c r="E8" s="160">
        <v>0.75</v>
      </c>
      <c r="F8" s="160"/>
      <c r="G8" s="160"/>
      <c r="H8" s="160">
        <v>5</v>
      </c>
      <c r="I8" s="28">
        <v>0.65</v>
      </c>
      <c r="J8" s="28">
        <v>0.79</v>
      </c>
      <c r="K8" s="28">
        <v>0.48</v>
      </c>
      <c r="L8" s="28">
        <v>0.71</v>
      </c>
      <c r="M8" s="28">
        <v>0.57999999999999996</v>
      </c>
      <c r="N8" s="28">
        <v>1.18</v>
      </c>
      <c r="O8" s="28">
        <v>0.44</v>
      </c>
      <c r="P8" s="28">
        <v>0.93</v>
      </c>
    </row>
    <row r="9" spans="1:16" x14ac:dyDescent="0.3">
      <c r="A9" s="162">
        <v>5</v>
      </c>
      <c r="B9" s="160">
        <v>0.77</v>
      </c>
      <c r="C9" s="160">
        <v>0.9</v>
      </c>
      <c r="D9" s="160">
        <v>0.56999999999999995</v>
      </c>
      <c r="E9" s="160">
        <v>0.75</v>
      </c>
      <c r="F9" s="160"/>
      <c r="G9" s="160"/>
      <c r="H9" s="160">
        <v>6</v>
      </c>
      <c r="I9" s="28">
        <v>0.72</v>
      </c>
      <c r="J9" s="28">
        <v>0.88</v>
      </c>
      <c r="K9" s="28">
        <v>0.53</v>
      </c>
      <c r="L9" s="28">
        <v>0.78</v>
      </c>
      <c r="M9" s="28">
        <v>0.87</v>
      </c>
      <c r="N9" s="28">
        <v>1.73</v>
      </c>
      <c r="O9" s="28">
        <v>0.67</v>
      </c>
      <c r="P9" s="28">
        <v>1.4</v>
      </c>
    </row>
    <row r="10" spans="1:16" x14ac:dyDescent="0.3">
      <c r="A10" s="162">
        <v>6</v>
      </c>
      <c r="B10" s="160">
        <v>0.77</v>
      </c>
      <c r="C10" s="160">
        <v>0.9</v>
      </c>
      <c r="D10" s="160">
        <v>0.56999999999999995</v>
      </c>
      <c r="E10" s="160">
        <v>0.75</v>
      </c>
      <c r="F10" s="160"/>
      <c r="G10" s="160"/>
      <c r="H10" s="160">
        <v>7</v>
      </c>
      <c r="I10" s="28">
        <v>0.87</v>
      </c>
      <c r="J10" s="28">
        <v>1.05</v>
      </c>
      <c r="K10" s="28">
        <v>0.63</v>
      </c>
      <c r="L10" s="28">
        <v>0.94</v>
      </c>
      <c r="M10" s="28">
        <v>1.24</v>
      </c>
      <c r="N10" s="28">
        <v>2.16</v>
      </c>
      <c r="O10" s="28">
        <v>0.96</v>
      </c>
      <c r="P10" s="28">
        <v>1.66</v>
      </c>
    </row>
    <row r="11" spans="1:16" x14ac:dyDescent="0.3">
      <c r="A11" s="162">
        <v>7</v>
      </c>
      <c r="B11" s="160">
        <v>0.77</v>
      </c>
      <c r="C11" s="160">
        <v>0.9</v>
      </c>
      <c r="D11" s="160">
        <v>0.56999999999999995</v>
      </c>
      <c r="E11" s="160">
        <v>0.75</v>
      </c>
      <c r="F11" s="160"/>
      <c r="G11" s="160"/>
      <c r="H11" s="160">
        <v>8</v>
      </c>
      <c r="I11" s="28">
        <v>1.1499999999999999</v>
      </c>
      <c r="J11" s="28">
        <v>1.4</v>
      </c>
      <c r="K11" s="28">
        <v>0.84</v>
      </c>
      <c r="L11" s="28">
        <v>1.25</v>
      </c>
      <c r="M11" s="28">
        <v>1.68</v>
      </c>
      <c r="N11" s="28">
        <v>2.2999999999999998</v>
      </c>
      <c r="O11" s="28">
        <v>1.28</v>
      </c>
      <c r="P11" s="28">
        <v>1.7</v>
      </c>
    </row>
    <row r="12" spans="1:16" x14ac:dyDescent="0.3">
      <c r="A12" s="162">
        <v>8</v>
      </c>
      <c r="B12" s="160">
        <v>0.77</v>
      </c>
      <c r="C12" s="160">
        <v>0.9</v>
      </c>
      <c r="D12" s="160">
        <v>0.56999999999999995</v>
      </c>
      <c r="E12" s="160">
        <v>0.75</v>
      </c>
      <c r="F12" s="160"/>
      <c r="G12" s="160"/>
      <c r="H12" s="160">
        <v>9</v>
      </c>
      <c r="I12" s="28">
        <v>1.32</v>
      </c>
      <c r="J12" s="28">
        <v>1.61</v>
      </c>
      <c r="K12" s="28">
        <v>0.96</v>
      </c>
      <c r="L12" s="28">
        <v>1.45</v>
      </c>
      <c r="M12" s="28">
        <f>'voluntary ltd'!C14</f>
        <v>1.89</v>
      </c>
      <c r="N12" s="28">
        <f>'voluntary ltd'!D14</f>
        <v>2.1800000000000002</v>
      </c>
      <c r="O12" s="28">
        <f>'voluntary ltd'!E14</f>
        <v>1.42</v>
      </c>
      <c r="P12" s="28">
        <f>'voluntary ltd'!F14</f>
        <v>1.63</v>
      </c>
    </row>
    <row r="13" spans="1:16" x14ac:dyDescent="0.3">
      <c r="A13" s="162">
        <v>9</v>
      </c>
      <c r="B13" s="160">
        <v>0.77</v>
      </c>
      <c r="C13" s="160">
        <v>0.9</v>
      </c>
      <c r="D13" s="160">
        <v>0.56999999999999995</v>
      </c>
      <c r="E13" s="160">
        <v>0.75</v>
      </c>
      <c r="F13" s="160"/>
      <c r="G13" s="160"/>
      <c r="H13" s="160">
        <v>10</v>
      </c>
      <c r="I13" s="28">
        <v>1.41</v>
      </c>
      <c r="J13" s="28">
        <v>1.72</v>
      </c>
      <c r="K13" s="28">
        <v>1.03</v>
      </c>
      <c r="L13" s="28">
        <v>1.55</v>
      </c>
      <c r="M13" s="28">
        <f>'voluntary ltd'!C15</f>
        <v>1.05</v>
      </c>
      <c r="N13" s="28">
        <f>'voluntary ltd'!D15</f>
        <v>1.2</v>
      </c>
      <c r="O13" s="28">
        <f>'voluntary ltd'!E15</f>
        <v>0.79</v>
      </c>
      <c r="P13" s="28">
        <f>'voluntary ltd'!F15</f>
        <v>0.89</v>
      </c>
    </row>
    <row r="14" spans="1:16" x14ac:dyDescent="0.3">
      <c r="A14" s="162">
        <v>10</v>
      </c>
      <c r="B14" s="160">
        <v>0.77</v>
      </c>
      <c r="C14" s="160">
        <v>0.9</v>
      </c>
      <c r="D14" s="160">
        <v>0.56999999999999995</v>
      </c>
      <c r="E14" s="160">
        <v>0.75</v>
      </c>
      <c r="F14" s="160"/>
      <c r="G14" s="160"/>
      <c r="H14" s="160">
        <v>11</v>
      </c>
      <c r="I14" s="28">
        <v>1.53</v>
      </c>
      <c r="J14" s="28">
        <v>1.86</v>
      </c>
      <c r="K14" s="28">
        <v>1.1200000000000001</v>
      </c>
      <c r="L14" s="28">
        <v>1.67</v>
      </c>
      <c r="M14" s="28">
        <v>0.78</v>
      </c>
      <c r="N14" s="28">
        <v>0.88</v>
      </c>
      <c r="O14" s="28">
        <v>0.57999999999999996</v>
      </c>
      <c r="P14" s="28">
        <v>0.68</v>
      </c>
    </row>
    <row r="15" spans="1:16" x14ac:dyDescent="0.3">
      <c r="A15" s="162">
        <v>11</v>
      </c>
      <c r="B15" s="160">
        <v>0.77</v>
      </c>
      <c r="C15" s="160">
        <v>0.9</v>
      </c>
      <c r="D15" s="160">
        <v>0.56999999999999995</v>
      </c>
      <c r="E15" s="160">
        <v>0.75</v>
      </c>
      <c r="F15" s="160"/>
      <c r="G15" s="160"/>
      <c r="H15" s="160"/>
      <c r="I15" s="163"/>
      <c r="J15" s="28"/>
      <c r="K15" s="28"/>
      <c r="L15" s="28"/>
      <c r="M15" s="28"/>
      <c r="N15" s="28"/>
      <c r="O15" s="28"/>
      <c r="P15" s="28"/>
    </row>
    <row r="16" spans="1:16" x14ac:dyDescent="0.3">
      <c r="A16" s="162">
        <v>12</v>
      </c>
      <c r="B16" s="160">
        <v>0.77</v>
      </c>
      <c r="C16" s="160">
        <v>0.9</v>
      </c>
      <c r="D16" s="160">
        <v>0.56999999999999995</v>
      </c>
      <c r="E16" s="160">
        <v>0.75</v>
      </c>
      <c r="F16" s="160"/>
      <c r="G16" s="160"/>
      <c r="H16" s="160"/>
      <c r="I16" s="163"/>
      <c r="J16" s="28"/>
      <c r="K16" s="28"/>
      <c r="L16" s="28"/>
      <c r="M16" s="28"/>
      <c r="N16" s="28"/>
      <c r="O16" s="28"/>
      <c r="P16" s="28"/>
    </row>
    <row r="17" spans="1:16" x14ac:dyDescent="0.3">
      <c r="A17" s="162">
        <v>13</v>
      </c>
      <c r="B17" s="160">
        <v>0.77</v>
      </c>
      <c r="C17" s="160">
        <v>0.9</v>
      </c>
      <c r="D17" s="160">
        <v>0.56999999999999995</v>
      </c>
      <c r="E17" s="160">
        <v>0.75</v>
      </c>
      <c r="F17" s="160"/>
      <c r="G17" s="160"/>
      <c r="H17" s="160"/>
      <c r="I17" s="163"/>
      <c r="J17" s="28"/>
      <c r="K17" s="28"/>
      <c r="L17" s="28"/>
      <c r="M17" s="28"/>
      <c r="N17" s="28"/>
      <c r="O17" s="28"/>
      <c r="P17" s="28"/>
    </row>
    <row r="18" spans="1:16" x14ac:dyDescent="0.3">
      <c r="A18" s="162">
        <v>14</v>
      </c>
      <c r="B18" s="160">
        <v>0.77</v>
      </c>
      <c r="C18" s="160">
        <v>0.9</v>
      </c>
      <c r="D18" s="160">
        <v>0.56999999999999995</v>
      </c>
      <c r="E18" s="160">
        <v>0.75</v>
      </c>
      <c r="F18" s="160"/>
      <c r="G18" s="160"/>
      <c r="H18" s="160"/>
      <c r="I18" s="163"/>
      <c r="J18" s="28"/>
      <c r="K18" s="28"/>
      <c r="L18" s="28"/>
      <c r="M18" s="28"/>
      <c r="N18" s="28"/>
      <c r="O18" s="28"/>
      <c r="P18" s="28"/>
    </row>
    <row r="19" spans="1:16" x14ac:dyDescent="0.3">
      <c r="A19" s="162">
        <v>15</v>
      </c>
      <c r="B19" s="160">
        <v>0.77</v>
      </c>
      <c r="C19" s="160">
        <v>0.9</v>
      </c>
      <c r="D19" s="160">
        <v>0.56999999999999995</v>
      </c>
      <c r="E19" s="160">
        <v>0.75</v>
      </c>
      <c r="F19" s="160"/>
      <c r="G19" s="160"/>
      <c r="H19" s="160"/>
      <c r="I19" s="163"/>
      <c r="J19" s="28"/>
      <c r="K19" s="28"/>
      <c r="L19" s="28"/>
      <c r="M19" s="28"/>
      <c r="N19" s="28"/>
      <c r="O19" s="28"/>
      <c r="P19" s="28"/>
    </row>
    <row r="20" spans="1:16" x14ac:dyDescent="0.3">
      <c r="A20" s="162">
        <v>16</v>
      </c>
      <c r="B20" s="160">
        <v>0.77</v>
      </c>
      <c r="C20" s="160">
        <v>0.9</v>
      </c>
      <c r="D20" s="160">
        <v>0.56999999999999995</v>
      </c>
      <c r="E20" s="160">
        <v>0.75</v>
      </c>
      <c r="F20" s="160"/>
      <c r="G20" s="160"/>
      <c r="H20" s="28"/>
      <c r="I20" s="161"/>
      <c r="J20" s="164"/>
      <c r="K20" s="28"/>
      <c r="L20" s="28"/>
      <c r="M20" s="28"/>
      <c r="N20" s="28"/>
      <c r="O20" s="28"/>
      <c r="P20" s="28"/>
    </row>
    <row r="21" spans="1:16" x14ac:dyDescent="0.3">
      <c r="A21" s="162">
        <v>17</v>
      </c>
      <c r="B21" s="160">
        <v>0.77</v>
      </c>
      <c r="C21" s="160">
        <v>0.9</v>
      </c>
      <c r="D21" s="160">
        <v>0.56999999999999995</v>
      </c>
      <c r="E21" s="160">
        <v>0.75</v>
      </c>
      <c r="F21" s="160"/>
      <c r="G21" s="160"/>
      <c r="H21" s="28"/>
      <c r="I21" s="161"/>
      <c r="J21" s="164"/>
      <c r="K21" s="28"/>
      <c r="L21" s="28"/>
      <c r="M21" s="28"/>
      <c r="N21" s="28"/>
      <c r="O21" s="28"/>
      <c r="P21" s="28"/>
    </row>
    <row r="22" spans="1:16" x14ac:dyDescent="0.3">
      <c r="A22" s="28">
        <v>18</v>
      </c>
      <c r="B22" s="160">
        <v>0.77</v>
      </c>
      <c r="C22" s="160">
        <v>0.9</v>
      </c>
      <c r="D22" s="160">
        <v>0.56999999999999995</v>
      </c>
      <c r="E22" s="160">
        <v>0.75</v>
      </c>
      <c r="F22" s="160"/>
      <c r="G22" s="160"/>
      <c r="H22" s="28"/>
      <c r="I22" s="161"/>
      <c r="J22" s="164"/>
      <c r="K22" s="28"/>
      <c r="L22" s="28"/>
      <c r="M22" s="28"/>
      <c r="N22" s="28"/>
      <c r="O22" s="28"/>
      <c r="P22" s="28"/>
    </row>
    <row r="23" spans="1:16" x14ac:dyDescent="0.3">
      <c r="A23" s="28">
        <v>19</v>
      </c>
      <c r="B23" s="160">
        <v>0.77</v>
      </c>
      <c r="C23" s="160">
        <v>0.9</v>
      </c>
      <c r="D23" s="160">
        <v>0.56999999999999995</v>
      </c>
      <c r="E23" s="160">
        <v>0.75</v>
      </c>
      <c r="F23" s="160"/>
      <c r="G23" s="160"/>
      <c r="H23" s="28"/>
      <c r="I23" s="161"/>
      <c r="J23" s="164"/>
      <c r="K23" s="28"/>
      <c r="L23" s="28"/>
      <c r="M23" s="28"/>
      <c r="N23" s="28"/>
      <c r="O23" s="28"/>
      <c r="P23" s="28"/>
    </row>
    <row r="24" spans="1:16" x14ac:dyDescent="0.3">
      <c r="A24" s="28">
        <v>20</v>
      </c>
      <c r="B24" s="160">
        <v>0.77</v>
      </c>
      <c r="C24" s="160">
        <v>0.9</v>
      </c>
      <c r="D24" s="160">
        <v>0.56999999999999995</v>
      </c>
      <c r="E24" s="160">
        <v>0.75</v>
      </c>
      <c r="F24" s="160"/>
      <c r="G24" s="160"/>
      <c r="H24" s="28"/>
      <c r="I24" s="161"/>
      <c r="J24" s="28"/>
      <c r="K24" s="28"/>
      <c r="L24" s="28"/>
      <c r="M24" s="28"/>
      <c r="N24" s="28"/>
      <c r="O24" s="28"/>
      <c r="P24" s="28"/>
    </row>
    <row r="25" spans="1:16" x14ac:dyDescent="0.3">
      <c r="A25" s="28">
        <v>21</v>
      </c>
      <c r="B25" s="160">
        <v>0.77</v>
      </c>
      <c r="C25" s="160">
        <v>0.9</v>
      </c>
      <c r="D25" s="160">
        <v>0.56999999999999995</v>
      </c>
      <c r="E25" s="160">
        <v>0.75</v>
      </c>
      <c r="F25" s="160"/>
      <c r="G25" s="160"/>
      <c r="H25" s="28"/>
      <c r="I25" s="161"/>
      <c r="J25" s="28"/>
      <c r="K25" s="28"/>
      <c r="L25" s="28"/>
      <c r="M25" s="28"/>
      <c r="N25" s="28"/>
      <c r="O25" s="28"/>
      <c r="P25" s="28"/>
    </row>
    <row r="26" spans="1:16" x14ac:dyDescent="0.3">
      <c r="A26" s="28">
        <v>22</v>
      </c>
      <c r="B26" s="160">
        <v>0.77</v>
      </c>
      <c r="C26" s="160">
        <v>0.9</v>
      </c>
      <c r="D26" s="160">
        <v>0.56999999999999995</v>
      </c>
      <c r="E26" s="160">
        <v>0.75</v>
      </c>
      <c r="F26" s="160"/>
      <c r="G26" s="160"/>
      <c r="H26" s="28"/>
      <c r="I26" s="161"/>
      <c r="J26" s="28"/>
      <c r="K26" s="28"/>
      <c r="L26" s="28"/>
      <c r="M26" s="28"/>
      <c r="N26" s="28"/>
      <c r="O26" s="28"/>
      <c r="P26" s="28"/>
    </row>
    <row r="27" spans="1:16" x14ac:dyDescent="0.3">
      <c r="A27" s="28">
        <v>23</v>
      </c>
      <c r="B27" s="160">
        <v>0.77</v>
      </c>
      <c r="C27" s="160">
        <v>0.9</v>
      </c>
      <c r="D27" s="160">
        <v>0.56999999999999995</v>
      </c>
      <c r="E27" s="160">
        <v>0.75</v>
      </c>
      <c r="F27" s="160"/>
      <c r="G27" s="160"/>
      <c r="H27" s="28"/>
      <c r="I27" s="161"/>
      <c r="J27" s="28"/>
      <c r="K27" s="28"/>
      <c r="L27" s="28"/>
      <c r="M27" s="28"/>
      <c r="N27" s="28"/>
      <c r="O27" s="28"/>
      <c r="P27" s="28"/>
    </row>
    <row r="28" spans="1:16" x14ac:dyDescent="0.3">
      <c r="A28" s="28">
        <v>24</v>
      </c>
      <c r="B28" s="160">
        <v>0.77</v>
      </c>
      <c r="C28" s="160">
        <v>0.9</v>
      </c>
      <c r="D28" s="160">
        <v>0.56999999999999995</v>
      </c>
      <c r="E28" s="160">
        <v>0.75</v>
      </c>
      <c r="F28" s="160"/>
      <c r="G28" s="160"/>
      <c r="H28" s="28"/>
      <c r="I28" s="161"/>
      <c r="J28" s="28"/>
      <c r="K28" s="28"/>
      <c r="L28" s="28"/>
      <c r="M28" s="28"/>
      <c r="N28" s="28"/>
      <c r="O28" s="28"/>
      <c r="P28" s="28"/>
    </row>
    <row r="29" spans="1:16" x14ac:dyDescent="0.3">
      <c r="A29" s="28">
        <v>25</v>
      </c>
      <c r="B29" s="160">
        <v>0.82</v>
      </c>
      <c r="C29" s="160">
        <v>0.95</v>
      </c>
      <c r="D29" s="160">
        <v>0.63</v>
      </c>
      <c r="E29" s="160">
        <v>0.84</v>
      </c>
      <c r="F29" s="160"/>
      <c r="G29" s="160"/>
      <c r="H29" s="28"/>
      <c r="I29" s="161"/>
      <c r="J29" s="28"/>
      <c r="K29" s="28"/>
      <c r="L29" s="28"/>
      <c r="M29" s="28"/>
      <c r="N29" s="28"/>
      <c r="O29" s="28"/>
      <c r="P29" s="28"/>
    </row>
    <row r="30" spans="1:16" x14ac:dyDescent="0.3">
      <c r="A30" s="28">
        <v>26</v>
      </c>
      <c r="B30" s="160">
        <v>0.82</v>
      </c>
      <c r="C30" s="160">
        <v>0.95</v>
      </c>
      <c r="D30" s="160">
        <v>0.63</v>
      </c>
      <c r="E30" s="160">
        <v>0.84</v>
      </c>
      <c r="F30" s="160"/>
      <c r="G30" s="160"/>
      <c r="H30" s="28"/>
      <c r="I30" s="161"/>
      <c r="J30" s="28"/>
      <c r="K30" s="28"/>
      <c r="L30" s="28"/>
      <c r="M30" s="28"/>
      <c r="N30" s="28"/>
      <c r="O30" s="28"/>
      <c r="P30" s="28"/>
    </row>
    <row r="31" spans="1:16" x14ac:dyDescent="0.3">
      <c r="A31" s="28">
        <v>27</v>
      </c>
      <c r="B31" s="160">
        <v>0.82</v>
      </c>
      <c r="C31" s="160">
        <v>0.95</v>
      </c>
      <c r="D31" s="160">
        <v>0.63</v>
      </c>
      <c r="E31" s="160">
        <v>0.84</v>
      </c>
      <c r="F31" s="160"/>
      <c r="G31" s="160"/>
      <c r="H31" s="28"/>
      <c r="I31" s="161"/>
      <c r="J31" s="28"/>
      <c r="K31" s="28"/>
      <c r="L31" s="28"/>
      <c r="M31" s="28"/>
      <c r="N31" s="28"/>
      <c r="O31" s="28"/>
      <c r="P31" s="28"/>
    </row>
    <row r="32" spans="1:16" x14ac:dyDescent="0.3">
      <c r="A32" s="28">
        <v>28</v>
      </c>
      <c r="B32" s="160">
        <v>0.82</v>
      </c>
      <c r="C32" s="160">
        <v>0.95</v>
      </c>
      <c r="D32" s="160">
        <v>0.63</v>
      </c>
      <c r="E32" s="160">
        <v>0.84</v>
      </c>
      <c r="F32" s="160"/>
      <c r="G32" s="160"/>
      <c r="H32" s="28"/>
      <c r="I32" s="161"/>
      <c r="J32" s="28"/>
      <c r="K32" s="28"/>
      <c r="L32" s="28"/>
      <c r="M32" s="28"/>
      <c r="N32" s="28"/>
      <c r="O32" s="28"/>
      <c r="P32" s="28"/>
    </row>
    <row r="33" spans="1:16" x14ac:dyDescent="0.3">
      <c r="A33" s="28">
        <v>29</v>
      </c>
      <c r="B33" s="160">
        <v>0.82</v>
      </c>
      <c r="C33" s="160">
        <v>0.95</v>
      </c>
      <c r="D33" s="160">
        <v>0.63</v>
      </c>
      <c r="E33" s="160">
        <v>0.84</v>
      </c>
      <c r="F33" s="160"/>
      <c r="G33" s="160"/>
      <c r="H33" s="28"/>
      <c r="I33" s="161"/>
      <c r="J33" s="28"/>
      <c r="K33" s="28"/>
      <c r="L33" s="28"/>
      <c r="M33" s="28"/>
      <c r="N33" s="28"/>
      <c r="O33" s="28"/>
      <c r="P33" s="28"/>
    </row>
    <row r="34" spans="1:16" x14ac:dyDescent="0.3">
      <c r="A34" s="28">
        <v>30</v>
      </c>
      <c r="B34" s="160">
        <v>0.82</v>
      </c>
      <c r="C34" s="160">
        <v>0.94</v>
      </c>
      <c r="D34" s="160">
        <v>0.61</v>
      </c>
      <c r="E34" s="160">
        <v>0.84</v>
      </c>
      <c r="F34" s="160"/>
      <c r="G34" s="160"/>
      <c r="H34" s="28"/>
      <c r="I34" s="161"/>
      <c r="J34" s="28"/>
      <c r="K34" s="28"/>
      <c r="L34" s="28"/>
      <c r="M34" s="28"/>
      <c r="N34" s="28"/>
      <c r="O34" s="28"/>
      <c r="P34" s="28"/>
    </row>
    <row r="35" spans="1:16" x14ac:dyDescent="0.3">
      <c r="A35" s="28">
        <v>31</v>
      </c>
      <c r="B35" s="160">
        <v>0.82</v>
      </c>
      <c r="C35" s="160">
        <v>0.94</v>
      </c>
      <c r="D35" s="160">
        <v>0.61</v>
      </c>
      <c r="E35" s="160">
        <v>0.84</v>
      </c>
      <c r="F35" s="160"/>
      <c r="G35" s="160"/>
      <c r="H35" s="28"/>
      <c r="I35" s="161"/>
      <c r="J35" s="28"/>
      <c r="K35" s="28"/>
      <c r="L35" s="28"/>
      <c r="M35" s="28"/>
      <c r="N35" s="28"/>
      <c r="O35" s="28"/>
      <c r="P35" s="28"/>
    </row>
    <row r="36" spans="1:16" x14ac:dyDescent="0.3">
      <c r="A36" s="28">
        <v>32</v>
      </c>
      <c r="B36" s="160">
        <v>0.82</v>
      </c>
      <c r="C36" s="160">
        <v>0.94</v>
      </c>
      <c r="D36" s="160">
        <v>0.61</v>
      </c>
      <c r="E36" s="160">
        <v>0.84</v>
      </c>
      <c r="F36" s="160"/>
      <c r="G36" s="160"/>
      <c r="H36" s="28"/>
      <c r="I36" s="161"/>
      <c r="J36" s="28"/>
      <c r="K36" s="28"/>
      <c r="L36" s="28"/>
      <c r="M36" s="28"/>
      <c r="N36" s="28"/>
      <c r="O36" s="28"/>
      <c r="P36" s="28"/>
    </row>
    <row r="37" spans="1:16" x14ac:dyDescent="0.3">
      <c r="A37" s="28">
        <v>33</v>
      </c>
      <c r="B37" s="160">
        <v>0.82</v>
      </c>
      <c r="C37" s="160">
        <v>0.94</v>
      </c>
      <c r="D37" s="160">
        <v>0.61</v>
      </c>
      <c r="E37" s="160">
        <v>0.84</v>
      </c>
      <c r="F37" s="160"/>
      <c r="G37" s="160"/>
      <c r="H37" s="28"/>
      <c r="I37" s="161"/>
      <c r="J37" s="28"/>
      <c r="K37" s="28"/>
      <c r="L37" s="28"/>
      <c r="M37" s="28"/>
      <c r="N37" s="28"/>
      <c r="O37" s="28"/>
      <c r="P37" s="28"/>
    </row>
    <row r="38" spans="1:16" x14ac:dyDescent="0.3">
      <c r="A38" s="28">
        <v>34</v>
      </c>
      <c r="B38" s="160">
        <v>0.82</v>
      </c>
      <c r="C38" s="160">
        <v>0.94</v>
      </c>
      <c r="D38" s="160">
        <v>0.61</v>
      </c>
      <c r="E38" s="160">
        <v>0.84</v>
      </c>
      <c r="F38" s="160"/>
      <c r="G38" s="160"/>
      <c r="H38" s="28"/>
      <c r="I38" s="161"/>
      <c r="J38" s="28"/>
      <c r="K38" s="28"/>
      <c r="L38" s="28"/>
      <c r="M38" s="28"/>
      <c r="N38" s="28"/>
      <c r="O38" s="28"/>
      <c r="P38" s="28"/>
    </row>
    <row r="39" spans="1:16" x14ac:dyDescent="0.3">
      <c r="A39" s="28">
        <v>35</v>
      </c>
      <c r="B39" s="160">
        <v>0.69</v>
      </c>
      <c r="C39" s="160">
        <v>0.81</v>
      </c>
      <c r="D39" s="160">
        <v>0.5</v>
      </c>
      <c r="E39" s="160">
        <v>0.72</v>
      </c>
      <c r="F39" s="160"/>
      <c r="G39" s="160"/>
      <c r="H39" s="28"/>
      <c r="I39" s="161"/>
      <c r="J39" s="28"/>
      <c r="K39" s="28"/>
      <c r="L39" s="28"/>
      <c r="M39" s="28"/>
      <c r="N39" s="28"/>
      <c r="O39" s="28"/>
      <c r="P39" s="28"/>
    </row>
    <row r="40" spans="1:16" x14ac:dyDescent="0.3">
      <c r="A40" s="28">
        <v>36</v>
      </c>
      <c r="B40" s="160">
        <v>0.69</v>
      </c>
      <c r="C40" s="160">
        <v>0.81</v>
      </c>
      <c r="D40" s="160">
        <v>0.5</v>
      </c>
      <c r="E40" s="160">
        <v>0.72</v>
      </c>
      <c r="F40" s="160"/>
      <c r="G40" s="160"/>
      <c r="H40" s="28"/>
      <c r="I40" s="161"/>
      <c r="J40" s="28"/>
      <c r="K40" s="28"/>
      <c r="L40" s="28"/>
      <c r="M40" s="28"/>
      <c r="N40" s="28"/>
      <c r="O40" s="28"/>
      <c r="P40" s="28"/>
    </row>
    <row r="41" spans="1:16" x14ac:dyDescent="0.3">
      <c r="A41" s="28">
        <v>37</v>
      </c>
      <c r="B41" s="160">
        <v>0.69</v>
      </c>
      <c r="C41" s="160">
        <v>0.81</v>
      </c>
      <c r="D41" s="160">
        <v>0.5</v>
      </c>
      <c r="E41" s="160">
        <v>0.72</v>
      </c>
      <c r="F41" s="160"/>
      <c r="G41" s="160"/>
      <c r="H41" s="28"/>
      <c r="I41" s="161"/>
      <c r="J41" s="28"/>
      <c r="K41" s="28"/>
      <c r="L41" s="28"/>
      <c r="M41" s="28"/>
      <c r="N41" s="28"/>
      <c r="O41" s="28"/>
      <c r="P41" s="28"/>
    </row>
    <row r="42" spans="1:16" x14ac:dyDescent="0.3">
      <c r="A42" s="28">
        <v>38</v>
      </c>
      <c r="B42" s="160">
        <v>0.69</v>
      </c>
      <c r="C42" s="160">
        <v>0.81</v>
      </c>
      <c r="D42" s="160">
        <v>0.5</v>
      </c>
      <c r="E42" s="160">
        <v>0.72</v>
      </c>
      <c r="F42" s="160"/>
      <c r="G42" s="160"/>
      <c r="H42" s="28"/>
      <c r="I42" s="161"/>
      <c r="J42" s="28"/>
      <c r="K42" s="28"/>
      <c r="L42" s="28"/>
      <c r="M42" s="28"/>
      <c r="N42" s="28"/>
      <c r="O42" s="28"/>
      <c r="P42" s="28"/>
    </row>
    <row r="43" spans="1:16" x14ac:dyDescent="0.3">
      <c r="A43" s="28">
        <v>39</v>
      </c>
      <c r="B43" s="160">
        <v>0.69</v>
      </c>
      <c r="C43" s="160">
        <v>0.81</v>
      </c>
      <c r="D43" s="160">
        <v>0.5</v>
      </c>
      <c r="E43" s="160">
        <v>0.72</v>
      </c>
      <c r="F43" s="160"/>
      <c r="G43" s="160"/>
      <c r="H43" s="28"/>
      <c r="I43" s="161"/>
      <c r="J43" s="28"/>
      <c r="K43" s="28"/>
      <c r="L43" s="28"/>
      <c r="M43" s="28"/>
      <c r="N43" s="28"/>
      <c r="O43" s="28"/>
      <c r="P43" s="28"/>
    </row>
    <row r="44" spans="1:16" x14ac:dyDescent="0.3">
      <c r="A44" s="28">
        <v>40</v>
      </c>
      <c r="B44" s="160">
        <v>0.65</v>
      </c>
      <c r="C44" s="160">
        <v>0.79</v>
      </c>
      <c r="D44" s="160">
        <v>0.48</v>
      </c>
      <c r="E44" s="160">
        <v>0.71</v>
      </c>
      <c r="F44" s="160"/>
      <c r="G44" s="160"/>
      <c r="H44" s="28"/>
      <c r="I44" s="161"/>
      <c r="J44" s="28"/>
      <c r="K44" s="28"/>
      <c r="L44" s="28"/>
      <c r="M44" s="28"/>
      <c r="N44" s="28"/>
      <c r="O44" s="28"/>
      <c r="P44" s="28"/>
    </row>
    <row r="45" spans="1:16" x14ac:dyDescent="0.3">
      <c r="A45" s="28">
        <v>41</v>
      </c>
      <c r="B45" s="160">
        <v>0.65</v>
      </c>
      <c r="C45" s="160">
        <v>0.79</v>
      </c>
      <c r="D45" s="160">
        <v>0.48</v>
      </c>
      <c r="E45" s="160">
        <v>0.71</v>
      </c>
      <c r="F45" s="160"/>
      <c r="G45" s="160"/>
      <c r="H45" s="28"/>
      <c r="I45" s="161"/>
      <c r="J45" s="28"/>
      <c r="K45" s="28"/>
      <c r="L45" s="28"/>
      <c r="M45" s="28"/>
      <c r="N45" s="28"/>
      <c r="O45" s="28"/>
      <c r="P45" s="28"/>
    </row>
    <row r="46" spans="1:16" x14ac:dyDescent="0.3">
      <c r="A46" s="28">
        <v>42</v>
      </c>
      <c r="B46" s="160">
        <v>0.65</v>
      </c>
      <c r="C46" s="160">
        <v>0.79</v>
      </c>
      <c r="D46" s="160">
        <v>0.48</v>
      </c>
      <c r="E46" s="160">
        <v>0.71</v>
      </c>
      <c r="F46" s="160"/>
      <c r="G46" s="160"/>
      <c r="H46" s="28"/>
      <c r="I46" s="161"/>
      <c r="J46" s="28"/>
      <c r="K46" s="28"/>
      <c r="L46" s="28"/>
      <c r="M46" s="28"/>
      <c r="N46" s="28"/>
      <c r="O46" s="28"/>
      <c r="P46" s="28"/>
    </row>
    <row r="47" spans="1:16" x14ac:dyDescent="0.3">
      <c r="A47" s="28">
        <v>43</v>
      </c>
      <c r="B47" s="160">
        <v>0.65</v>
      </c>
      <c r="C47" s="160">
        <v>0.79</v>
      </c>
      <c r="D47" s="160">
        <v>0.48</v>
      </c>
      <c r="E47" s="160">
        <v>0.71</v>
      </c>
      <c r="F47" s="160"/>
      <c r="G47" s="160"/>
      <c r="H47" s="28"/>
      <c r="I47" s="161"/>
      <c r="J47" s="28"/>
      <c r="K47" s="28"/>
      <c r="L47" s="28"/>
      <c r="M47" s="28"/>
      <c r="N47" s="28"/>
      <c r="O47" s="28"/>
      <c r="P47" s="28"/>
    </row>
    <row r="48" spans="1:16" x14ac:dyDescent="0.3">
      <c r="A48" s="28">
        <v>44</v>
      </c>
      <c r="B48" s="160">
        <v>0.65</v>
      </c>
      <c r="C48" s="160">
        <v>0.79</v>
      </c>
      <c r="D48" s="160">
        <v>0.48</v>
      </c>
      <c r="E48" s="160">
        <v>0.71</v>
      </c>
      <c r="F48" s="160"/>
      <c r="G48" s="160"/>
      <c r="H48" s="28"/>
      <c r="I48" s="161"/>
      <c r="J48" s="28"/>
      <c r="K48" s="28"/>
      <c r="L48" s="28"/>
      <c r="M48" s="28"/>
      <c r="N48" s="28"/>
      <c r="O48" s="28"/>
      <c r="P48" s="28"/>
    </row>
    <row r="49" spans="1:16" x14ac:dyDescent="0.3">
      <c r="A49" s="28">
        <v>45</v>
      </c>
      <c r="B49" s="160">
        <v>0.72</v>
      </c>
      <c r="C49" s="160">
        <v>0.88</v>
      </c>
      <c r="D49" s="160">
        <v>0.53</v>
      </c>
      <c r="E49" s="160">
        <v>0.78</v>
      </c>
      <c r="F49" s="160"/>
      <c r="G49" s="160"/>
      <c r="H49" s="28"/>
      <c r="I49" s="161"/>
      <c r="J49" s="28"/>
      <c r="K49" s="28"/>
      <c r="L49" s="28"/>
      <c r="M49" s="28"/>
      <c r="N49" s="28"/>
      <c r="O49" s="28"/>
      <c r="P49" s="28"/>
    </row>
    <row r="50" spans="1:16" x14ac:dyDescent="0.3">
      <c r="A50" s="28">
        <v>46</v>
      </c>
      <c r="B50" s="160">
        <v>0.72</v>
      </c>
      <c r="C50" s="160">
        <v>0.88</v>
      </c>
      <c r="D50" s="160">
        <v>0.53</v>
      </c>
      <c r="E50" s="160">
        <v>0.78</v>
      </c>
      <c r="F50" s="160"/>
      <c r="G50" s="160"/>
      <c r="H50" s="28"/>
      <c r="I50" s="161"/>
      <c r="J50" s="28"/>
      <c r="K50" s="28"/>
      <c r="L50" s="28"/>
      <c r="M50" s="28"/>
      <c r="N50" s="28"/>
      <c r="O50" s="28"/>
      <c r="P50" s="28"/>
    </row>
    <row r="51" spans="1:16" x14ac:dyDescent="0.3">
      <c r="A51" s="28">
        <v>47</v>
      </c>
      <c r="B51" s="160">
        <v>0.72</v>
      </c>
      <c r="C51" s="160">
        <v>0.88</v>
      </c>
      <c r="D51" s="160">
        <v>0.53</v>
      </c>
      <c r="E51" s="160">
        <v>0.78</v>
      </c>
      <c r="F51" s="160"/>
      <c r="G51" s="160"/>
      <c r="H51" s="28"/>
      <c r="I51" s="161"/>
      <c r="J51" s="28"/>
      <c r="K51" s="28"/>
      <c r="L51" s="28"/>
      <c r="M51" s="28"/>
      <c r="N51" s="28"/>
      <c r="O51" s="28"/>
      <c r="P51" s="28"/>
    </row>
    <row r="52" spans="1:16" x14ac:dyDescent="0.3">
      <c r="A52" s="28">
        <v>48</v>
      </c>
      <c r="B52" s="160">
        <v>0.72</v>
      </c>
      <c r="C52" s="160">
        <v>0.88</v>
      </c>
      <c r="D52" s="160">
        <v>0.53</v>
      </c>
      <c r="E52" s="160">
        <v>0.78</v>
      </c>
      <c r="F52" s="160"/>
      <c r="G52" s="160"/>
      <c r="H52" s="28"/>
      <c r="I52" s="161"/>
      <c r="J52" s="28"/>
      <c r="K52" s="28"/>
      <c r="L52" s="28"/>
      <c r="M52" s="28"/>
      <c r="N52" s="28"/>
      <c r="O52" s="28"/>
      <c r="P52" s="28"/>
    </row>
    <row r="53" spans="1:16" x14ac:dyDescent="0.3">
      <c r="A53" s="28">
        <v>49</v>
      </c>
      <c r="B53" s="160">
        <v>0.72</v>
      </c>
      <c r="C53" s="160">
        <v>0.88</v>
      </c>
      <c r="D53" s="160">
        <v>0.53</v>
      </c>
      <c r="E53" s="160">
        <v>0.78</v>
      </c>
      <c r="F53" s="160"/>
      <c r="G53" s="160"/>
      <c r="H53" s="28"/>
      <c r="I53" s="161"/>
      <c r="J53" s="28"/>
      <c r="K53" s="28"/>
      <c r="L53" s="28"/>
      <c r="M53" s="28"/>
      <c r="N53" s="28"/>
      <c r="O53" s="28"/>
      <c r="P53" s="28"/>
    </row>
    <row r="54" spans="1:16" x14ac:dyDescent="0.3">
      <c r="A54" s="28">
        <v>50</v>
      </c>
      <c r="B54" s="160">
        <v>0.87</v>
      </c>
      <c r="C54" s="160">
        <v>1.05</v>
      </c>
      <c r="D54" s="160">
        <v>0.63</v>
      </c>
      <c r="E54" s="160">
        <v>0.94</v>
      </c>
      <c r="F54" s="160"/>
      <c r="G54" s="160"/>
      <c r="H54" s="28"/>
      <c r="I54" s="161"/>
      <c r="J54" s="28"/>
      <c r="K54" s="28"/>
      <c r="L54" s="28"/>
      <c r="M54" s="28"/>
      <c r="N54" s="28"/>
      <c r="O54" s="28"/>
      <c r="P54" s="28"/>
    </row>
    <row r="55" spans="1:16" x14ac:dyDescent="0.3">
      <c r="A55" s="28">
        <v>51</v>
      </c>
      <c r="B55" s="160">
        <v>0.87</v>
      </c>
      <c r="C55" s="160">
        <v>1.05</v>
      </c>
      <c r="D55" s="160">
        <v>0.63</v>
      </c>
      <c r="E55" s="160">
        <v>0.94</v>
      </c>
      <c r="F55" s="160"/>
      <c r="G55" s="160"/>
      <c r="H55" s="28"/>
      <c r="I55" s="161"/>
      <c r="J55" s="28"/>
      <c r="K55" s="28"/>
      <c r="L55" s="28"/>
      <c r="M55" s="28"/>
      <c r="N55" s="28"/>
      <c r="O55" s="28"/>
      <c r="P55" s="28"/>
    </row>
    <row r="56" spans="1:16" x14ac:dyDescent="0.3">
      <c r="A56" s="28">
        <v>52</v>
      </c>
      <c r="B56" s="160">
        <v>0.87</v>
      </c>
      <c r="C56" s="160">
        <v>1.05</v>
      </c>
      <c r="D56" s="160">
        <v>0.63</v>
      </c>
      <c r="E56" s="160">
        <v>0.94</v>
      </c>
      <c r="F56" s="160"/>
      <c r="G56" s="160"/>
      <c r="H56" s="28"/>
      <c r="I56" s="161"/>
      <c r="J56" s="28"/>
      <c r="K56" s="28"/>
      <c r="L56" s="28"/>
      <c r="M56" s="28"/>
      <c r="N56" s="28"/>
      <c r="O56" s="28"/>
      <c r="P56" s="28"/>
    </row>
    <row r="57" spans="1:16" x14ac:dyDescent="0.3">
      <c r="A57" s="28">
        <v>53</v>
      </c>
      <c r="B57" s="160">
        <v>0.87</v>
      </c>
      <c r="C57" s="160">
        <v>1.05</v>
      </c>
      <c r="D57" s="160">
        <v>0.63</v>
      </c>
      <c r="E57" s="160">
        <v>0.94</v>
      </c>
      <c r="F57" s="160"/>
      <c r="G57" s="160"/>
      <c r="H57" s="28"/>
      <c r="I57" s="161"/>
      <c r="J57" s="28"/>
      <c r="K57" s="28"/>
      <c r="L57" s="28"/>
      <c r="M57" s="28"/>
      <c r="N57" s="28"/>
      <c r="O57" s="28"/>
      <c r="P57" s="28"/>
    </row>
    <row r="58" spans="1:16" x14ac:dyDescent="0.3">
      <c r="A58" s="28">
        <v>54</v>
      </c>
      <c r="B58" s="160">
        <v>0.87</v>
      </c>
      <c r="C58" s="160">
        <v>1.05</v>
      </c>
      <c r="D58" s="160">
        <v>0.63</v>
      </c>
      <c r="E58" s="160">
        <v>0.94</v>
      </c>
      <c r="F58" s="160"/>
      <c r="G58" s="160"/>
      <c r="H58" s="28"/>
      <c r="I58" s="161"/>
      <c r="J58" s="28"/>
      <c r="K58" s="28"/>
      <c r="L58" s="28"/>
      <c r="M58" s="28"/>
      <c r="N58" s="28"/>
      <c r="O58" s="28"/>
      <c r="P58" s="28"/>
    </row>
    <row r="59" spans="1:16" x14ac:dyDescent="0.3">
      <c r="A59" s="28">
        <v>55</v>
      </c>
      <c r="B59" s="160">
        <v>1.1499999999999999</v>
      </c>
      <c r="C59" s="160">
        <v>1.4</v>
      </c>
      <c r="D59" s="160">
        <v>0.84</v>
      </c>
      <c r="E59" s="160">
        <v>1.25</v>
      </c>
      <c r="F59" s="160"/>
      <c r="G59" s="160"/>
      <c r="H59" s="28"/>
      <c r="I59" s="161"/>
      <c r="J59" s="28"/>
      <c r="K59" s="28"/>
      <c r="L59" s="28"/>
      <c r="M59" s="28"/>
      <c r="N59" s="28"/>
      <c r="O59" s="28"/>
      <c r="P59" s="28"/>
    </row>
    <row r="60" spans="1:16" x14ac:dyDescent="0.3">
      <c r="A60" s="28">
        <v>56</v>
      </c>
      <c r="B60" s="160">
        <v>1.1499999999999999</v>
      </c>
      <c r="C60" s="160">
        <v>1.4</v>
      </c>
      <c r="D60" s="160">
        <v>0.84</v>
      </c>
      <c r="E60" s="160">
        <v>1.25</v>
      </c>
      <c r="F60" s="160"/>
      <c r="G60" s="160"/>
      <c r="H60" s="28"/>
      <c r="I60" s="161"/>
      <c r="J60" s="28"/>
      <c r="K60" s="28"/>
      <c r="L60" s="28"/>
      <c r="M60" s="28"/>
      <c r="N60" s="28"/>
      <c r="O60" s="28"/>
      <c r="P60" s="28"/>
    </row>
    <row r="61" spans="1:16" x14ac:dyDescent="0.3">
      <c r="A61" s="28">
        <v>57</v>
      </c>
      <c r="B61" s="160">
        <v>1.1499999999999999</v>
      </c>
      <c r="C61" s="160">
        <v>1.4</v>
      </c>
      <c r="D61" s="160">
        <v>0.84</v>
      </c>
      <c r="E61" s="160">
        <v>1.25</v>
      </c>
      <c r="F61" s="160"/>
      <c r="G61" s="160"/>
      <c r="H61" s="28"/>
      <c r="I61" s="161"/>
      <c r="J61" s="28"/>
      <c r="K61" s="28"/>
      <c r="L61" s="28"/>
      <c r="M61" s="28"/>
      <c r="N61" s="28"/>
      <c r="O61" s="28"/>
      <c r="P61" s="28"/>
    </row>
    <row r="62" spans="1:16" x14ac:dyDescent="0.3">
      <c r="A62" s="28">
        <v>58</v>
      </c>
      <c r="B62" s="160">
        <v>1.1499999999999999</v>
      </c>
      <c r="C62" s="160">
        <v>1.4</v>
      </c>
      <c r="D62" s="160">
        <v>0.84</v>
      </c>
      <c r="E62" s="160">
        <v>1.25</v>
      </c>
      <c r="F62" s="160"/>
      <c r="G62" s="160"/>
      <c r="H62" s="28"/>
      <c r="I62" s="161"/>
      <c r="J62" s="28"/>
      <c r="K62" s="28"/>
      <c r="L62" s="28"/>
      <c r="M62" s="28"/>
      <c r="N62" s="28"/>
      <c r="O62" s="28"/>
      <c r="P62" s="28"/>
    </row>
    <row r="63" spans="1:16" x14ac:dyDescent="0.3">
      <c r="A63" s="28">
        <v>59</v>
      </c>
      <c r="B63" s="160">
        <v>1.1499999999999999</v>
      </c>
      <c r="C63" s="160">
        <v>1.4</v>
      </c>
      <c r="D63" s="160">
        <v>0.84</v>
      </c>
      <c r="E63" s="160">
        <v>1.25</v>
      </c>
      <c r="F63" s="160"/>
      <c r="G63" s="160"/>
      <c r="H63" s="28"/>
      <c r="I63" s="161"/>
      <c r="J63" s="28"/>
      <c r="K63" s="28"/>
      <c r="L63" s="28"/>
      <c r="M63" s="28"/>
      <c r="N63" s="28"/>
      <c r="O63" s="28"/>
      <c r="P63" s="28"/>
    </row>
    <row r="64" spans="1:16" x14ac:dyDescent="0.3">
      <c r="A64" s="28">
        <v>60</v>
      </c>
      <c r="B64" s="160">
        <v>1.32</v>
      </c>
      <c r="C64" s="160">
        <v>1.61</v>
      </c>
      <c r="D64" s="160">
        <v>0.96</v>
      </c>
      <c r="E64" s="160">
        <v>1.45</v>
      </c>
      <c r="F64" s="160"/>
      <c r="G64" s="160"/>
      <c r="H64" s="28"/>
      <c r="I64" s="161"/>
      <c r="J64" s="28"/>
      <c r="K64" s="28"/>
      <c r="L64" s="28"/>
      <c r="M64" s="28"/>
      <c r="N64" s="28"/>
      <c r="O64" s="28"/>
      <c r="P64" s="28"/>
    </row>
    <row r="65" spans="1:16" x14ac:dyDescent="0.3">
      <c r="A65" s="28">
        <v>61</v>
      </c>
      <c r="B65" s="160">
        <v>1.32</v>
      </c>
      <c r="C65" s="160">
        <v>1.61</v>
      </c>
      <c r="D65" s="160">
        <v>0.96</v>
      </c>
      <c r="E65" s="160">
        <v>1.45</v>
      </c>
      <c r="F65" s="160"/>
      <c r="G65" s="160"/>
      <c r="H65" s="28"/>
      <c r="I65" s="161"/>
      <c r="J65" s="28"/>
      <c r="K65" s="28"/>
      <c r="L65" s="28"/>
      <c r="M65" s="28"/>
      <c r="N65" s="28"/>
      <c r="O65" s="28"/>
      <c r="P65" s="28"/>
    </row>
    <row r="66" spans="1:16" x14ac:dyDescent="0.3">
      <c r="A66" s="28">
        <v>62</v>
      </c>
      <c r="B66" s="160">
        <v>1.32</v>
      </c>
      <c r="C66" s="160">
        <v>1.61</v>
      </c>
      <c r="D66" s="160">
        <v>0.96</v>
      </c>
      <c r="E66" s="160">
        <v>1.45</v>
      </c>
      <c r="F66" s="160"/>
      <c r="G66" s="160"/>
      <c r="H66" s="28"/>
      <c r="I66" s="161"/>
      <c r="J66" s="28"/>
      <c r="K66" s="28"/>
      <c r="L66" s="28"/>
      <c r="M66" s="28"/>
      <c r="N66" s="28"/>
      <c r="O66" s="28"/>
      <c r="P66" s="28"/>
    </row>
    <row r="67" spans="1:16" x14ac:dyDescent="0.3">
      <c r="A67" s="28">
        <v>63</v>
      </c>
      <c r="B67" s="160">
        <v>1.32</v>
      </c>
      <c r="C67" s="160">
        <v>1.61</v>
      </c>
      <c r="D67" s="160">
        <v>0.96</v>
      </c>
      <c r="E67" s="160">
        <v>1.45</v>
      </c>
      <c r="F67" s="160"/>
      <c r="G67" s="160"/>
      <c r="H67" s="28"/>
      <c r="I67" s="161"/>
      <c r="J67" s="28"/>
      <c r="K67" s="28"/>
      <c r="L67" s="28"/>
      <c r="M67" s="28"/>
      <c r="N67" s="28"/>
      <c r="O67" s="28"/>
      <c r="P67" s="28"/>
    </row>
    <row r="68" spans="1:16" x14ac:dyDescent="0.3">
      <c r="A68" s="28">
        <v>64</v>
      </c>
      <c r="B68" s="160">
        <v>1.32</v>
      </c>
      <c r="C68" s="160">
        <v>1.61</v>
      </c>
      <c r="D68" s="160">
        <v>0.96</v>
      </c>
      <c r="E68" s="160">
        <v>1.45</v>
      </c>
      <c r="F68" s="160"/>
      <c r="G68" s="160"/>
      <c r="H68" s="28"/>
      <c r="I68" s="161"/>
      <c r="J68" s="28"/>
      <c r="K68" s="28"/>
      <c r="L68" s="28"/>
      <c r="M68" s="28"/>
      <c r="N68" s="28"/>
      <c r="O68" s="28"/>
      <c r="P68" s="28"/>
    </row>
    <row r="69" spans="1:16" x14ac:dyDescent="0.3">
      <c r="A69" s="28">
        <v>65</v>
      </c>
      <c r="B69" s="160">
        <v>1.41</v>
      </c>
      <c r="C69" s="160">
        <v>1.72</v>
      </c>
      <c r="D69" s="160">
        <v>1.03</v>
      </c>
      <c r="E69" s="160">
        <v>1.55</v>
      </c>
      <c r="F69" s="160"/>
      <c r="G69" s="160"/>
      <c r="H69" s="28"/>
      <c r="I69" s="161"/>
      <c r="J69" s="28"/>
      <c r="K69" s="28"/>
      <c r="L69" s="28"/>
      <c r="M69" s="28"/>
      <c r="N69" s="28"/>
      <c r="O69" s="28"/>
      <c r="P69" s="28"/>
    </row>
    <row r="70" spans="1:16" x14ac:dyDescent="0.3">
      <c r="A70" s="28">
        <v>66</v>
      </c>
      <c r="B70" s="160">
        <v>1.41</v>
      </c>
      <c r="C70" s="160">
        <v>1.72</v>
      </c>
      <c r="D70" s="160">
        <v>1.03</v>
      </c>
      <c r="E70" s="160">
        <v>1.55</v>
      </c>
      <c r="F70" s="160"/>
      <c r="G70" s="160"/>
      <c r="H70" s="28"/>
      <c r="I70" s="161"/>
      <c r="J70" s="28"/>
      <c r="K70" s="28"/>
      <c r="L70" s="28"/>
      <c r="M70" s="28"/>
      <c r="N70" s="28"/>
      <c r="O70" s="28"/>
      <c r="P70" s="28"/>
    </row>
    <row r="71" spans="1:16" x14ac:dyDescent="0.3">
      <c r="A71" s="28">
        <v>67</v>
      </c>
      <c r="B71" s="160">
        <v>1.41</v>
      </c>
      <c r="C71" s="160">
        <v>1.72</v>
      </c>
      <c r="D71" s="160">
        <v>1.03</v>
      </c>
      <c r="E71" s="160">
        <v>1.55</v>
      </c>
      <c r="F71" s="160"/>
      <c r="G71" s="160"/>
      <c r="H71" s="28"/>
      <c r="I71" s="161"/>
      <c r="J71" s="28"/>
      <c r="K71" s="28"/>
      <c r="L71" s="28"/>
      <c r="M71" s="28"/>
      <c r="N71" s="28"/>
      <c r="O71" s="28"/>
      <c r="P71" s="28"/>
    </row>
    <row r="72" spans="1:16" x14ac:dyDescent="0.3">
      <c r="A72" s="28">
        <v>68</v>
      </c>
      <c r="B72" s="160">
        <v>1.41</v>
      </c>
      <c r="C72" s="160">
        <v>1.72</v>
      </c>
      <c r="D72" s="160">
        <v>1.03</v>
      </c>
      <c r="E72" s="160">
        <v>1.55</v>
      </c>
      <c r="F72" s="160"/>
      <c r="G72" s="160"/>
      <c r="H72" s="28"/>
      <c r="I72" s="161"/>
      <c r="J72" s="28"/>
      <c r="K72" s="28"/>
      <c r="L72" s="28"/>
      <c r="M72" s="28"/>
      <c r="N72" s="28"/>
      <c r="O72" s="28"/>
      <c r="P72" s="28"/>
    </row>
    <row r="73" spans="1:16" x14ac:dyDescent="0.3">
      <c r="A73" s="28">
        <v>69</v>
      </c>
      <c r="B73" s="160">
        <v>1.41</v>
      </c>
      <c r="C73" s="160">
        <v>1.72</v>
      </c>
      <c r="D73" s="160">
        <v>1.03</v>
      </c>
      <c r="E73" s="160">
        <v>1.55</v>
      </c>
      <c r="F73" s="160"/>
      <c r="G73" s="160"/>
      <c r="H73" s="28"/>
      <c r="I73" s="161"/>
      <c r="J73" s="28"/>
      <c r="K73" s="28"/>
      <c r="L73" s="28"/>
      <c r="M73" s="28"/>
      <c r="N73" s="28"/>
      <c r="O73" s="28"/>
      <c r="P73" s="28"/>
    </row>
    <row r="74" spans="1:16" x14ac:dyDescent="0.3">
      <c r="A74" s="28">
        <v>70</v>
      </c>
      <c r="B74" s="160">
        <v>1.53</v>
      </c>
      <c r="C74" s="160">
        <v>1.86</v>
      </c>
      <c r="D74" s="160">
        <v>1.1200000000000001</v>
      </c>
      <c r="E74" s="160">
        <v>1.67</v>
      </c>
      <c r="F74" s="160"/>
      <c r="G74" s="160"/>
      <c r="H74" s="28"/>
      <c r="I74" s="161"/>
      <c r="J74" s="28"/>
      <c r="K74" s="28"/>
      <c r="L74" s="28"/>
      <c r="M74" s="28"/>
      <c r="N74" s="28"/>
      <c r="O74" s="28"/>
      <c r="P74" s="28"/>
    </row>
    <row r="75" spans="1:16" x14ac:dyDescent="0.3">
      <c r="A75" s="28">
        <v>71</v>
      </c>
      <c r="B75" s="160">
        <v>1.53</v>
      </c>
      <c r="C75" s="160">
        <v>1.86</v>
      </c>
      <c r="D75" s="160">
        <v>1.1200000000000001</v>
      </c>
      <c r="E75" s="160">
        <v>1.67</v>
      </c>
      <c r="F75" s="160"/>
      <c r="G75" s="160"/>
      <c r="H75" s="28"/>
      <c r="I75" s="161"/>
      <c r="J75" s="28"/>
      <c r="K75" s="28"/>
      <c r="L75" s="28"/>
      <c r="M75" s="28"/>
      <c r="N75" s="28"/>
      <c r="O75" s="28"/>
      <c r="P75" s="28"/>
    </row>
    <row r="76" spans="1:16" x14ac:dyDescent="0.3">
      <c r="A76" s="28">
        <v>72</v>
      </c>
      <c r="B76" s="160">
        <v>1.53</v>
      </c>
      <c r="C76" s="160">
        <v>1.86</v>
      </c>
      <c r="D76" s="160">
        <v>1.1200000000000001</v>
      </c>
      <c r="E76" s="160">
        <v>1.67</v>
      </c>
      <c r="F76" s="160"/>
      <c r="G76" s="160"/>
      <c r="H76" s="28"/>
      <c r="I76" s="161"/>
      <c r="J76" s="28"/>
      <c r="K76" s="28"/>
      <c r="L76" s="28"/>
      <c r="M76" s="28"/>
      <c r="N76" s="28"/>
      <c r="O76" s="28"/>
      <c r="P76" s="28"/>
    </row>
    <row r="77" spans="1:16" x14ac:dyDescent="0.3">
      <c r="A77" s="28">
        <v>73</v>
      </c>
      <c r="B77" s="160">
        <v>1.53</v>
      </c>
      <c r="C77" s="160">
        <v>1.86</v>
      </c>
      <c r="D77" s="160">
        <v>1.1200000000000001</v>
      </c>
      <c r="E77" s="160">
        <v>1.67</v>
      </c>
      <c r="F77" s="160"/>
      <c r="G77" s="160"/>
      <c r="H77" s="28"/>
      <c r="I77" s="161"/>
      <c r="J77" s="28"/>
      <c r="K77" s="28"/>
      <c r="L77" s="28"/>
      <c r="M77" s="28"/>
      <c r="N77" s="28"/>
      <c r="O77" s="28"/>
      <c r="P77" s="28"/>
    </row>
    <row r="78" spans="1:16" x14ac:dyDescent="0.3">
      <c r="A78" s="28">
        <v>74</v>
      </c>
      <c r="B78" s="160">
        <v>1.53</v>
      </c>
      <c r="C78" s="160">
        <v>1.86</v>
      </c>
      <c r="D78" s="160">
        <v>1.1200000000000001</v>
      </c>
      <c r="E78" s="160">
        <v>1.67</v>
      </c>
      <c r="F78" s="160"/>
      <c r="G78" s="160"/>
      <c r="H78" s="28"/>
      <c r="I78" s="161"/>
      <c r="J78" s="28"/>
      <c r="K78" s="28"/>
      <c r="L78" s="28"/>
      <c r="M78" s="28"/>
      <c r="N78" s="28"/>
      <c r="O78" s="28"/>
      <c r="P78" s="28"/>
    </row>
    <row r="79" spans="1:16" x14ac:dyDescent="0.3">
      <c r="A79" s="28">
        <v>75</v>
      </c>
      <c r="B79" s="160">
        <v>1.53</v>
      </c>
      <c r="C79" s="160">
        <v>1.86</v>
      </c>
      <c r="D79" s="160">
        <v>1.1200000000000001</v>
      </c>
      <c r="E79" s="160">
        <v>1.67</v>
      </c>
      <c r="F79" s="160"/>
      <c r="G79" s="160"/>
      <c r="H79" s="28"/>
      <c r="I79" s="161"/>
      <c r="J79" s="28"/>
      <c r="K79" s="28"/>
      <c r="L79" s="28"/>
      <c r="M79" s="28"/>
      <c r="N79" s="28"/>
      <c r="O79" s="28"/>
      <c r="P79" s="28"/>
    </row>
    <row r="80" spans="1:16" x14ac:dyDescent="0.3">
      <c r="A80" s="28">
        <v>76</v>
      </c>
      <c r="B80" s="160">
        <v>1.53</v>
      </c>
      <c r="C80" s="160">
        <v>1.86</v>
      </c>
      <c r="D80" s="160">
        <v>1.1200000000000001</v>
      </c>
      <c r="E80" s="160">
        <v>1.67</v>
      </c>
      <c r="F80" s="160"/>
      <c r="G80" s="160"/>
      <c r="H80" s="28"/>
      <c r="I80" s="161"/>
      <c r="J80" s="28"/>
      <c r="K80" s="28"/>
      <c r="L80" s="28"/>
      <c r="M80" s="28"/>
      <c r="N80" s="28"/>
      <c r="O80" s="28"/>
      <c r="P80" s="28"/>
    </row>
    <row r="81" spans="1:16" x14ac:dyDescent="0.3">
      <c r="A81" s="28">
        <v>77</v>
      </c>
      <c r="B81" s="160">
        <v>1.53</v>
      </c>
      <c r="C81" s="160">
        <v>1.86</v>
      </c>
      <c r="D81" s="160">
        <v>1.1200000000000001</v>
      </c>
      <c r="E81" s="160">
        <v>1.67</v>
      </c>
      <c r="F81" s="160"/>
      <c r="G81" s="160"/>
      <c r="H81" s="28"/>
      <c r="I81" s="161"/>
      <c r="J81" s="28"/>
      <c r="K81" s="28"/>
      <c r="L81" s="28"/>
      <c r="M81" s="28"/>
      <c r="N81" s="28"/>
      <c r="O81" s="28"/>
      <c r="P81" s="28"/>
    </row>
    <row r="82" spans="1:16" x14ac:dyDescent="0.3">
      <c r="A82" s="28">
        <v>78</v>
      </c>
      <c r="B82" s="160">
        <v>1.53</v>
      </c>
      <c r="C82" s="160">
        <v>1.86</v>
      </c>
      <c r="D82" s="160">
        <v>1.1200000000000001</v>
      </c>
      <c r="E82" s="160">
        <v>1.67</v>
      </c>
      <c r="F82" s="160"/>
      <c r="G82" s="160"/>
      <c r="H82" s="28"/>
      <c r="I82" s="161"/>
      <c r="J82" s="28"/>
      <c r="K82" s="28"/>
      <c r="L82" s="28"/>
      <c r="M82" s="28"/>
      <c r="N82" s="28"/>
      <c r="O82" s="28"/>
      <c r="P82" s="28"/>
    </row>
    <row r="83" spans="1:16" x14ac:dyDescent="0.3">
      <c r="A83" s="28">
        <v>79</v>
      </c>
      <c r="B83" s="160">
        <v>1.53</v>
      </c>
      <c r="C83" s="160">
        <v>1.86</v>
      </c>
      <c r="D83" s="160">
        <v>1.1200000000000001</v>
      </c>
      <c r="E83" s="160">
        <v>1.67</v>
      </c>
      <c r="F83" s="160"/>
      <c r="G83" s="160"/>
      <c r="H83" s="28"/>
      <c r="I83" s="161"/>
      <c r="J83" s="28"/>
      <c r="K83" s="28"/>
      <c r="L83" s="28"/>
      <c r="M83" s="28"/>
      <c r="N83" s="28"/>
      <c r="O83" s="28"/>
      <c r="P83" s="28"/>
    </row>
    <row r="84" spans="1:16" x14ac:dyDescent="0.3">
      <c r="A84" s="28">
        <v>80</v>
      </c>
      <c r="B84" s="160">
        <v>1.53</v>
      </c>
      <c r="C84" s="160">
        <v>1.86</v>
      </c>
      <c r="D84" s="160">
        <v>1.1200000000000001</v>
      </c>
      <c r="E84" s="160">
        <v>1.67</v>
      </c>
      <c r="F84" s="160"/>
      <c r="G84" s="160"/>
      <c r="H84" s="28"/>
      <c r="I84" s="161"/>
      <c r="J84" s="28"/>
      <c r="K84" s="28"/>
      <c r="L84" s="28"/>
      <c r="M84" s="28"/>
      <c r="N84" s="28"/>
      <c r="O84" s="28"/>
      <c r="P84" s="28"/>
    </row>
    <row r="85" spans="1:16" x14ac:dyDescent="0.3">
      <c r="A85" s="28">
        <v>81</v>
      </c>
      <c r="B85" s="160">
        <v>1.53</v>
      </c>
      <c r="C85" s="160">
        <v>1.86</v>
      </c>
      <c r="D85" s="160">
        <v>1.1200000000000001</v>
      </c>
      <c r="E85" s="160">
        <v>1.67</v>
      </c>
      <c r="F85" s="160"/>
      <c r="G85" s="160"/>
      <c r="H85" s="28"/>
      <c r="I85" s="161"/>
      <c r="J85" s="28"/>
      <c r="K85" s="28"/>
      <c r="L85" s="28"/>
      <c r="M85" s="28"/>
      <c r="N85" s="28"/>
      <c r="O85" s="28"/>
      <c r="P85" s="28"/>
    </row>
    <row r="86" spans="1:16" x14ac:dyDescent="0.3">
      <c r="A86" s="28">
        <v>82</v>
      </c>
      <c r="B86" s="160">
        <v>1.53</v>
      </c>
      <c r="C86" s="160">
        <v>1.86</v>
      </c>
      <c r="D86" s="160">
        <v>1.1200000000000001</v>
      </c>
      <c r="E86" s="160">
        <v>1.67</v>
      </c>
      <c r="F86" s="160"/>
      <c r="G86" s="160"/>
      <c r="H86" s="28"/>
      <c r="I86" s="161"/>
      <c r="J86" s="28"/>
      <c r="K86" s="28"/>
      <c r="L86" s="28"/>
      <c r="M86" s="28"/>
      <c r="N86" s="28"/>
      <c r="O86" s="28"/>
      <c r="P86" s="28"/>
    </row>
    <row r="87" spans="1:16" x14ac:dyDescent="0.3">
      <c r="A87" s="28">
        <v>83</v>
      </c>
      <c r="B87" s="160">
        <v>1.53</v>
      </c>
      <c r="C87" s="160">
        <v>1.86</v>
      </c>
      <c r="D87" s="160">
        <v>1.1200000000000001</v>
      </c>
      <c r="E87" s="160">
        <v>1.67</v>
      </c>
      <c r="F87" s="160"/>
      <c r="G87" s="160"/>
      <c r="H87" s="28"/>
      <c r="I87" s="161"/>
      <c r="J87" s="28"/>
      <c r="K87" s="28"/>
      <c r="L87" s="28"/>
      <c r="M87" s="28"/>
      <c r="N87" s="28"/>
      <c r="O87" s="28"/>
      <c r="P87" s="28"/>
    </row>
    <row r="88" spans="1:16" x14ac:dyDescent="0.3">
      <c r="A88" s="28">
        <v>84</v>
      </c>
      <c r="B88" s="160">
        <v>1.53</v>
      </c>
      <c r="C88" s="160">
        <v>1.86</v>
      </c>
      <c r="D88" s="160">
        <v>1.1200000000000001</v>
      </c>
      <c r="E88" s="160">
        <v>1.67</v>
      </c>
      <c r="F88" s="160"/>
      <c r="G88" s="160"/>
      <c r="H88" s="28"/>
      <c r="I88" s="161"/>
      <c r="J88" s="28"/>
      <c r="K88" s="28"/>
      <c r="L88" s="28"/>
      <c r="M88" s="28"/>
      <c r="N88" s="28"/>
      <c r="O88" s="28"/>
      <c r="P88" s="28"/>
    </row>
    <row r="89" spans="1:16" x14ac:dyDescent="0.3">
      <c r="A89" s="28">
        <v>85</v>
      </c>
      <c r="B89" s="160">
        <v>1.53</v>
      </c>
      <c r="C89" s="160">
        <v>1.86</v>
      </c>
      <c r="D89" s="160">
        <v>1.1200000000000001</v>
      </c>
      <c r="E89" s="160">
        <v>1.67</v>
      </c>
      <c r="F89" s="160"/>
      <c r="G89" s="160"/>
      <c r="H89" s="28"/>
      <c r="I89" s="161"/>
      <c r="J89" s="28"/>
      <c r="K89" s="28"/>
      <c r="L89" s="28"/>
      <c r="M89" s="28"/>
      <c r="N89" s="28"/>
      <c r="O89" s="28"/>
      <c r="P89" s="28"/>
    </row>
    <row r="90" spans="1:16" x14ac:dyDescent="0.3">
      <c r="A90" s="28">
        <v>86</v>
      </c>
      <c r="B90" s="160">
        <v>1.53</v>
      </c>
      <c r="C90" s="160">
        <v>1.86</v>
      </c>
      <c r="D90" s="160">
        <v>1.1200000000000001</v>
      </c>
      <c r="E90" s="160">
        <v>1.67</v>
      </c>
      <c r="F90" s="160"/>
      <c r="G90" s="160"/>
      <c r="H90" s="28"/>
      <c r="I90" s="161"/>
      <c r="J90" s="28"/>
      <c r="K90" s="28"/>
      <c r="L90" s="28"/>
      <c r="M90" s="28"/>
      <c r="N90" s="28"/>
      <c r="O90" s="28"/>
      <c r="P90" s="28"/>
    </row>
    <row r="91" spans="1:16" x14ac:dyDescent="0.3">
      <c r="A91" s="28">
        <v>87</v>
      </c>
      <c r="B91" s="160">
        <v>1.53</v>
      </c>
      <c r="C91" s="160">
        <v>1.86</v>
      </c>
      <c r="D91" s="160">
        <v>1.1200000000000001</v>
      </c>
      <c r="E91" s="160">
        <v>1.67</v>
      </c>
      <c r="F91" s="160"/>
      <c r="G91" s="160"/>
      <c r="H91" s="28"/>
      <c r="I91" s="161"/>
      <c r="J91" s="28"/>
      <c r="K91" s="28"/>
      <c r="L91" s="28"/>
      <c r="M91" s="28"/>
      <c r="N91" s="28"/>
      <c r="O91" s="28"/>
      <c r="P91" s="28"/>
    </row>
    <row r="92" spans="1:16" x14ac:dyDescent="0.3">
      <c r="A92" s="28">
        <v>88</v>
      </c>
      <c r="B92" s="160">
        <v>1.53</v>
      </c>
      <c r="C92" s="160">
        <v>1.86</v>
      </c>
      <c r="D92" s="160">
        <v>1.1200000000000001</v>
      </c>
      <c r="E92" s="160">
        <v>1.67</v>
      </c>
      <c r="F92" s="160"/>
      <c r="G92" s="160"/>
      <c r="H92" s="28"/>
      <c r="I92" s="161"/>
      <c r="J92" s="28"/>
      <c r="K92" s="28"/>
      <c r="L92" s="28"/>
      <c r="M92" s="28"/>
      <c r="N92" s="28"/>
      <c r="O92" s="28"/>
      <c r="P92" s="28"/>
    </row>
    <row r="93" spans="1:16" x14ac:dyDescent="0.3">
      <c r="A93" s="28">
        <v>89</v>
      </c>
      <c r="B93" s="160">
        <v>1.53</v>
      </c>
      <c r="C93" s="160">
        <v>1.86</v>
      </c>
      <c r="D93" s="160">
        <v>1.1200000000000001</v>
      </c>
      <c r="E93" s="160">
        <v>1.67</v>
      </c>
      <c r="F93" s="160"/>
      <c r="G93" s="160"/>
      <c r="H93" s="28"/>
      <c r="I93" s="161"/>
      <c r="J93" s="28"/>
      <c r="K93" s="28"/>
      <c r="L93" s="28"/>
      <c r="M93" s="28"/>
      <c r="N93" s="28"/>
      <c r="O93" s="28"/>
      <c r="P93" s="28"/>
    </row>
    <row r="94" spans="1:16" x14ac:dyDescent="0.3">
      <c r="A94" s="28">
        <v>90</v>
      </c>
      <c r="B94" s="160">
        <v>1.53</v>
      </c>
      <c r="C94" s="160">
        <v>1.86</v>
      </c>
      <c r="D94" s="160">
        <v>1.1200000000000001</v>
      </c>
      <c r="E94" s="160">
        <v>1.67</v>
      </c>
      <c r="F94" s="160"/>
      <c r="G94" s="160"/>
      <c r="H94" s="28"/>
      <c r="I94" s="161"/>
      <c r="J94" s="28"/>
      <c r="K94" s="28"/>
      <c r="L94" s="28"/>
      <c r="M94" s="28"/>
      <c r="N94" s="28"/>
      <c r="O94" s="28"/>
      <c r="P94" s="28"/>
    </row>
    <row r="95" spans="1:16" x14ac:dyDescent="0.3">
      <c r="A95" s="28">
        <v>91</v>
      </c>
      <c r="B95" s="160">
        <v>1.53</v>
      </c>
      <c r="C95" s="160">
        <v>1.86</v>
      </c>
      <c r="D95" s="160">
        <v>1.1200000000000001</v>
      </c>
      <c r="E95" s="160">
        <v>1.67</v>
      </c>
      <c r="F95" s="160"/>
      <c r="G95" s="160"/>
      <c r="H95" s="28"/>
      <c r="I95" s="161"/>
      <c r="J95" s="28"/>
      <c r="K95" s="28"/>
      <c r="L95" s="28"/>
      <c r="M95" s="28"/>
      <c r="N95" s="28"/>
      <c r="O95" s="28"/>
      <c r="P95" s="28"/>
    </row>
    <row r="96" spans="1:16" x14ac:dyDescent="0.3">
      <c r="A96" s="28">
        <v>92</v>
      </c>
      <c r="B96" s="160">
        <v>1.53</v>
      </c>
      <c r="C96" s="160">
        <v>1.86</v>
      </c>
      <c r="D96" s="160">
        <v>1.1200000000000001</v>
      </c>
      <c r="E96" s="160">
        <v>1.67</v>
      </c>
      <c r="F96" s="160"/>
      <c r="G96" s="160"/>
      <c r="H96" s="28"/>
      <c r="I96" s="161"/>
      <c r="J96" s="28"/>
      <c r="K96" s="28"/>
      <c r="L96" s="28"/>
      <c r="M96" s="28"/>
      <c r="N96" s="28"/>
      <c r="O96" s="28"/>
      <c r="P96" s="28"/>
    </row>
    <row r="97" spans="1:16" x14ac:dyDescent="0.3">
      <c r="A97" s="28">
        <v>93</v>
      </c>
      <c r="B97" s="160">
        <v>1.53</v>
      </c>
      <c r="C97" s="160">
        <v>1.86</v>
      </c>
      <c r="D97" s="160">
        <v>1.1200000000000001</v>
      </c>
      <c r="E97" s="160">
        <v>1.67</v>
      </c>
      <c r="F97" s="160"/>
      <c r="G97" s="160"/>
      <c r="H97" s="28"/>
      <c r="I97" s="161"/>
      <c r="J97" s="28"/>
      <c r="K97" s="28"/>
      <c r="L97" s="28"/>
      <c r="M97" s="28"/>
      <c r="N97" s="28"/>
      <c r="O97" s="28"/>
      <c r="P97" s="28"/>
    </row>
    <row r="98" spans="1:16" x14ac:dyDescent="0.3">
      <c r="A98" s="28">
        <v>94</v>
      </c>
      <c r="B98" s="160">
        <v>1.53</v>
      </c>
      <c r="C98" s="160">
        <v>1.86</v>
      </c>
      <c r="D98" s="160">
        <v>1.1200000000000001</v>
      </c>
      <c r="E98" s="160">
        <v>1.67</v>
      </c>
      <c r="F98" s="160"/>
      <c r="G98" s="160"/>
      <c r="H98" s="28"/>
      <c r="I98" s="161"/>
      <c r="J98" s="28"/>
      <c r="K98" s="28"/>
      <c r="L98" s="28"/>
      <c r="M98" s="28"/>
      <c r="N98" s="28"/>
      <c r="O98" s="28"/>
      <c r="P98" s="28"/>
    </row>
    <row r="99" spans="1:16" x14ac:dyDescent="0.3">
      <c r="A99" s="28">
        <v>95</v>
      </c>
      <c r="B99" s="160">
        <v>1.53</v>
      </c>
      <c r="C99" s="160">
        <v>1.86</v>
      </c>
      <c r="D99" s="160">
        <v>1.1200000000000001</v>
      </c>
      <c r="E99" s="160">
        <v>1.67</v>
      </c>
      <c r="F99" s="160"/>
      <c r="G99" s="160"/>
      <c r="H99" s="28"/>
      <c r="I99" s="161"/>
      <c r="J99" s="28"/>
      <c r="K99" s="28"/>
      <c r="L99" s="28"/>
      <c r="M99" s="28"/>
      <c r="N99" s="28"/>
      <c r="O99" s="28"/>
      <c r="P99" s="28"/>
    </row>
    <row r="100" spans="1:16" x14ac:dyDescent="0.3">
      <c r="A100" s="28">
        <v>96</v>
      </c>
      <c r="B100" s="160">
        <v>1.53</v>
      </c>
      <c r="C100" s="160">
        <v>1.86</v>
      </c>
      <c r="D100" s="160">
        <v>1.1200000000000001</v>
      </c>
      <c r="E100" s="160">
        <v>1.67</v>
      </c>
      <c r="F100" s="160"/>
      <c r="G100" s="160"/>
      <c r="H100" s="28"/>
      <c r="I100" s="161"/>
      <c r="J100" s="28"/>
      <c r="K100" s="28"/>
      <c r="L100" s="28"/>
      <c r="M100" s="28"/>
      <c r="N100" s="28"/>
      <c r="O100" s="28"/>
      <c r="P100" s="28"/>
    </row>
    <row r="101" spans="1:16" x14ac:dyDescent="0.3">
      <c r="A101" s="28">
        <v>97</v>
      </c>
      <c r="B101" s="160">
        <v>1.53</v>
      </c>
      <c r="C101" s="160">
        <v>1.86</v>
      </c>
      <c r="D101" s="160">
        <v>1.1200000000000001</v>
      </c>
      <c r="E101" s="160">
        <v>1.67</v>
      </c>
      <c r="F101" s="160"/>
      <c r="G101" s="160"/>
      <c r="H101" s="28"/>
      <c r="I101" s="161"/>
      <c r="J101" s="28"/>
      <c r="K101" s="28"/>
      <c r="L101" s="28"/>
      <c r="M101" s="28"/>
      <c r="N101" s="28"/>
      <c r="O101" s="28"/>
      <c r="P101" s="28"/>
    </row>
    <row r="102" spans="1:16" x14ac:dyDescent="0.3">
      <c r="A102" s="28">
        <v>98</v>
      </c>
      <c r="B102" s="160">
        <v>1.53</v>
      </c>
      <c r="C102" s="160">
        <v>1.86</v>
      </c>
      <c r="D102" s="160">
        <v>1.1200000000000001</v>
      </c>
      <c r="E102" s="160">
        <v>1.67</v>
      </c>
      <c r="F102" s="160"/>
      <c r="G102" s="160"/>
      <c r="H102" s="28"/>
      <c r="I102" s="161"/>
      <c r="J102" s="28"/>
      <c r="K102" s="28"/>
      <c r="L102" s="28"/>
      <c r="M102" s="28"/>
      <c r="N102" s="28"/>
      <c r="O102" s="28"/>
      <c r="P102" s="28"/>
    </row>
    <row r="103" spans="1:16" x14ac:dyDescent="0.3">
      <c r="A103" s="28">
        <v>99</v>
      </c>
      <c r="B103" s="160">
        <v>1.53</v>
      </c>
      <c r="C103" s="160">
        <v>1.86</v>
      </c>
      <c r="D103" s="160">
        <v>1.1200000000000001</v>
      </c>
      <c r="E103" s="160">
        <v>1.67</v>
      </c>
      <c r="F103" s="160"/>
      <c r="G103" s="160"/>
      <c r="H103" s="28"/>
      <c r="I103" s="161"/>
      <c r="J103" s="28"/>
      <c r="K103" s="28"/>
      <c r="L103" s="28"/>
      <c r="M103" s="28"/>
      <c r="N103" s="28"/>
      <c r="O103" s="28"/>
      <c r="P103" s="28"/>
    </row>
    <row r="104" spans="1:16" x14ac:dyDescent="0.3">
      <c r="A104" s="28"/>
      <c r="B104" s="28"/>
      <c r="C104" s="28"/>
      <c r="D104" s="28"/>
      <c r="E104" s="28"/>
      <c r="F104" s="28"/>
      <c r="G104" s="28"/>
      <c r="H104" s="28"/>
      <c r="I104" s="161"/>
      <c r="J104" s="28"/>
      <c r="K104" s="28"/>
      <c r="L104" s="28"/>
      <c r="M104" s="28"/>
      <c r="N104" s="28"/>
      <c r="O104" s="28"/>
      <c r="P104" s="28"/>
    </row>
    <row r="105" spans="1:16" x14ac:dyDescent="0.3">
      <c r="A105" s="28"/>
      <c r="B105" s="28"/>
      <c r="C105" s="28"/>
      <c r="D105" s="28"/>
      <c r="E105" s="28"/>
      <c r="F105" s="28"/>
      <c r="G105" s="28"/>
      <c r="H105" s="28"/>
      <c r="I105" s="161"/>
      <c r="J105" s="28"/>
      <c r="K105" s="28"/>
      <c r="L105" s="28"/>
      <c r="M105" s="28"/>
      <c r="N105" s="28"/>
      <c r="O105" s="28"/>
      <c r="P105" s="28"/>
    </row>
    <row r="106" spans="1:16" ht="57.6" x14ac:dyDescent="0.3">
      <c r="A106" s="28" t="s">
        <v>167</v>
      </c>
      <c r="B106" s="28"/>
      <c r="C106" s="28"/>
      <c r="D106" s="28"/>
      <c r="E106" s="28"/>
      <c r="F106" s="28"/>
      <c r="G106" s="28"/>
      <c r="H106" s="28"/>
      <c r="I106" s="161"/>
      <c r="J106" s="28"/>
      <c r="K106" s="28"/>
      <c r="L106" s="28"/>
      <c r="M106" s="28"/>
      <c r="N106" s="28"/>
      <c r="O106" s="28"/>
      <c r="P106" s="28"/>
    </row>
  </sheetData>
  <printOptions horizontalCentered="1"/>
  <pageMargins left="0.30000000000000004" right="0.30000000000000004" top="0.4" bottom="0.4" header="0.2" footer="0.2"/>
  <pageSetup scale="99" fitToHeight="0" orientation="landscape" horizontalDpi="360" verticalDpi="360" r:id="rId1"/>
  <rowBreaks count="1" manualBreakCount="1">
    <brk id="54" max="1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CA074-3641-4103-8641-8BD8074B9E09}">
  <sheetPr codeName="Sheet9">
    <tabColor theme="1" tint="4.9989318521683403E-2"/>
    <pageSetUpPr fitToPage="1"/>
  </sheetPr>
  <dimension ref="A1:P106"/>
  <sheetViews>
    <sheetView topLeftCell="A58" workbookViewId="0">
      <selection activeCell="B64" sqref="B64"/>
    </sheetView>
  </sheetViews>
  <sheetFormatPr defaultColWidth="8.88671875" defaultRowHeight="14.4" x14ac:dyDescent="0.3"/>
  <cols>
    <col min="1" max="8" width="8.33203125" customWidth="1"/>
    <col min="9" max="9" width="8.33203125" style="7" customWidth="1"/>
    <col min="10" max="16" width="8.33203125" customWidth="1"/>
    <col min="262" max="262" width="15.44140625" customWidth="1"/>
    <col min="518" max="518" width="15.44140625" customWidth="1"/>
    <col min="774" max="774" width="15.44140625" customWidth="1"/>
    <col min="1030" max="1030" width="15.44140625" customWidth="1"/>
    <col min="1286" max="1286" width="15.44140625" customWidth="1"/>
    <col min="1542" max="1542" width="15.44140625" customWidth="1"/>
    <col min="1798" max="1798" width="15.44140625" customWidth="1"/>
    <col min="2054" max="2054" width="15.44140625" customWidth="1"/>
    <col min="2310" max="2310" width="15.44140625" customWidth="1"/>
    <col min="2566" max="2566" width="15.44140625" customWidth="1"/>
    <col min="2822" max="2822" width="15.44140625" customWidth="1"/>
    <col min="3078" max="3078" width="15.44140625" customWidth="1"/>
    <col min="3334" max="3334" width="15.44140625" customWidth="1"/>
    <col min="3590" max="3590" width="15.44140625" customWidth="1"/>
    <col min="3846" max="3846" width="15.44140625" customWidth="1"/>
    <col min="4102" max="4102" width="15.44140625" customWidth="1"/>
    <col min="4358" max="4358" width="15.44140625" customWidth="1"/>
    <col min="4614" max="4614" width="15.44140625" customWidth="1"/>
    <col min="4870" max="4870" width="15.44140625" customWidth="1"/>
    <col min="5126" max="5126" width="15.44140625" customWidth="1"/>
    <col min="5382" max="5382" width="15.44140625" customWidth="1"/>
    <col min="5638" max="5638" width="15.44140625" customWidth="1"/>
    <col min="5894" max="5894" width="15.44140625" customWidth="1"/>
    <col min="6150" max="6150" width="15.44140625" customWidth="1"/>
    <col min="6406" max="6406" width="15.44140625" customWidth="1"/>
    <col min="6662" max="6662" width="15.44140625" customWidth="1"/>
    <col min="6918" max="6918" width="15.44140625" customWidth="1"/>
    <col min="7174" max="7174" width="15.44140625" customWidth="1"/>
    <col min="7430" max="7430" width="15.44140625" customWidth="1"/>
    <col min="7686" max="7686" width="15.44140625" customWidth="1"/>
    <col min="7942" max="7942" width="15.44140625" customWidth="1"/>
    <col min="8198" max="8198" width="15.44140625" customWidth="1"/>
    <col min="8454" max="8454" width="15.44140625" customWidth="1"/>
    <col min="8710" max="8710" width="15.44140625" customWidth="1"/>
    <col min="8966" max="8966" width="15.44140625" customWidth="1"/>
    <col min="9222" max="9222" width="15.44140625" customWidth="1"/>
    <col min="9478" max="9478" width="15.44140625" customWidth="1"/>
    <col min="9734" max="9734" width="15.44140625" customWidth="1"/>
    <col min="9990" max="9990" width="15.44140625" customWidth="1"/>
    <col min="10246" max="10246" width="15.44140625" customWidth="1"/>
    <col min="10502" max="10502" width="15.44140625" customWidth="1"/>
    <col min="10758" max="10758" width="15.44140625" customWidth="1"/>
    <col min="11014" max="11014" width="15.44140625" customWidth="1"/>
    <col min="11270" max="11270" width="15.44140625" customWidth="1"/>
    <col min="11526" max="11526" width="15.44140625" customWidth="1"/>
    <col min="11782" max="11782" width="15.44140625" customWidth="1"/>
    <col min="12038" max="12038" width="15.44140625" customWidth="1"/>
    <col min="12294" max="12294" width="15.44140625" customWidth="1"/>
    <col min="12550" max="12550" width="15.44140625" customWidth="1"/>
    <col min="12806" max="12806" width="15.44140625" customWidth="1"/>
    <col min="13062" max="13062" width="15.44140625" customWidth="1"/>
    <col min="13318" max="13318" width="15.44140625" customWidth="1"/>
    <col min="13574" max="13574" width="15.44140625" customWidth="1"/>
    <col min="13830" max="13830" width="15.44140625" customWidth="1"/>
    <col min="14086" max="14086" width="15.44140625" customWidth="1"/>
    <col min="14342" max="14342" width="15.44140625" customWidth="1"/>
    <col min="14598" max="14598" width="15.44140625" customWidth="1"/>
    <col min="14854" max="14854" width="15.44140625" customWidth="1"/>
    <col min="15110" max="15110" width="15.44140625" customWidth="1"/>
    <col min="15366" max="15366" width="15.44140625" customWidth="1"/>
    <col min="15622" max="15622" width="15.44140625" customWidth="1"/>
    <col min="15878" max="15878" width="15.44140625" customWidth="1"/>
    <col min="16134" max="16134" width="15.44140625" customWidth="1"/>
  </cols>
  <sheetData>
    <row r="1" spans="1:16" ht="72" x14ac:dyDescent="0.3">
      <c r="A1" s="160" t="s">
        <v>168</v>
      </c>
      <c r="B1" s="28" t="s">
        <v>139</v>
      </c>
      <c r="C1" s="28" t="s">
        <v>140</v>
      </c>
      <c r="D1" s="28" t="s">
        <v>141</v>
      </c>
      <c r="E1" s="28" t="s">
        <v>142</v>
      </c>
      <c r="F1" s="28"/>
      <c r="G1" s="28"/>
      <c r="H1" s="28"/>
      <c r="I1" s="161"/>
      <c r="J1" s="28"/>
      <c r="K1" s="28"/>
      <c r="L1" s="28"/>
      <c r="M1" s="28"/>
      <c r="N1" s="28"/>
      <c r="O1" s="28"/>
      <c r="P1" s="28"/>
    </row>
    <row r="2" spans="1:16" x14ac:dyDescent="0.3">
      <c r="A2" s="160"/>
      <c r="B2" s="28"/>
      <c r="C2" s="28"/>
      <c r="D2" s="28"/>
      <c r="E2" s="28"/>
      <c r="F2" s="28"/>
      <c r="G2" s="28"/>
      <c r="H2" s="28"/>
      <c r="I2" s="161"/>
      <c r="J2" s="28"/>
      <c r="K2" s="28"/>
      <c r="L2" s="28"/>
      <c r="M2" s="28"/>
      <c r="N2" s="28"/>
      <c r="O2" s="28"/>
      <c r="P2" s="28"/>
    </row>
    <row r="3" spans="1:16" ht="28.8" x14ac:dyDescent="0.3">
      <c r="A3" s="160" t="s">
        <v>54</v>
      </c>
      <c r="B3" s="160" t="s">
        <v>12</v>
      </c>
      <c r="C3" s="160" t="s">
        <v>14</v>
      </c>
      <c r="D3" s="160" t="s">
        <v>15</v>
      </c>
      <c r="E3" s="160" t="s">
        <v>16</v>
      </c>
      <c r="F3" s="160"/>
      <c r="G3" s="160"/>
      <c r="H3" s="160" t="s">
        <v>170</v>
      </c>
      <c r="I3" s="28" t="s">
        <v>26</v>
      </c>
      <c r="J3" s="28" t="s">
        <v>27</v>
      </c>
      <c r="K3" s="28" t="s">
        <v>28</v>
      </c>
      <c r="L3" s="28" t="s">
        <v>29</v>
      </c>
      <c r="M3" s="28" t="s">
        <v>139</v>
      </c>
      <c r="N3" s="28" t="s">
        <v>140</v>
      </c>
      <c r="O3" s="28" t="s">
        <v>141</v>
      </c>
      <c r="P3" s="28" t="s">
        <v>142</v>
      </c>
    </row>
    <row r="4" spans="1:16" x14ac:dyDescent="0.3">
      <c r="A4" s="162">
        <v>0</v>
      </c>
      <c r="B4" s="160">
        <v>0.13</v>
      </c>
      <c r="C4" s="160">
        <v>0.23</v>
      </c>
      <c r="D4" s="160">
        <v>0.08</v>
      </c>
      <c r="E4" s="160">
        <v>0.19</v>
      </c>
      <c r="F4" s="160"/>
      <c r="G4" s="160"/>
      <c r="H4" s="160">
        <v>1</v>
      </c>
      <c r="I4" s="28">
        <v>0.77</v>
      </c>
      <c r="J4" s="28">
        <v>0.9</v>
      </c>
      <c r="K4" s="28">
        <v>0.56999999999999995</v>
      </c>
      <c r="L4" s="28">
        <v>0.75</v>
      </c>
      <c r="M4" s="28">
        <v>0.13</v>
      </c>
      <c r="N4" s="28">
        <v>0.23</v>
      </c>
      <c r="O4" s="28">
        <v>0.08</v>
      </c>
      <c r="P4" s="28">
        <v>0.19</v>
      </c>
    </row>
    <row r="5" spans="1:16" x14ac:dyDescent="0.3">
      <c r="A5" s="162">
        <v>1</v>
      </c>
      <c r="B5" s="160">
        <v>0.13</v>
      </c>
      <c r="C5" s="160">
        <v>0.23</v>
      </c>
      <c r="D5" s="160">
        <v>0.08</v>
      </c>
      <c r="E5" s="160">
        <v>0.19</v>
      </c>
      <c r="F5" s="160"/>
      <c r="G5" s="160"/>
      <c r="H5" s="160">
        <v>2</v>
      </c>
      <c r="I5" s="28">
        <v>0.82</v>
      </c>
      <c r="J5" s="28">
        <v>0.95</v>
      </c>
      <c r="K5" s="28">
        <v>0.63</v>
      </c>
      <c r="L5" s="28">
        <v>0.84</v>
      </c>
      <c r="M5" s="28">
        <v>0.18</v>
      </c>
      <c r="N5" s="28">
        <v>0.34</v>
      </c>
      <c r="O5" s="28">
        <v>0.12</v>
      </c>
      <c r="P5" s="28">
        <v>0.25</v>
      </c>
    </row>
    <row r="6" spans="1:16" x14ac:dyDescent="0.3">
      <c r="A6" s="162">
        <v>2</v>
      </c>
      <c r="B6" s="160">
        <v>0.13</v>
      </c>
      <c r="C6" s="160">
        <v>0.23</v>
      </c>
      <c r="D6" s="160">
        <v>0.08</v>
      </c>
      <c r="E6" s="160">
        <v>0.19</v>
      </c>
      <c r="F6" s="160"/>
      <c r="G6" s="160"/>
      <c r="H6" s="160">
        <v>3</v>
      </c>
      <c r="I6" s="28">
        <v>0.82</v>
      </c>
      <c r="J6" s="28">
        <v>0.94</v>
      </c>
      <c r="K6" s="28">
        <v>0.61</v>
      </c>
      <c r="L6" s="28">
        <v>0.84</v>
      </c>
      <c r="M6" s="28">
        <v>0.28999999999999998</v>
      </c>
      <c r="N6" s="28">
        <v>0.56999999999999995</v>
      </c>
      <c r="O6" s="28">
        <v>0.21</v>
      </c>
      <c r="P6" s="28">
        <v>0.44</v>
      </c>
    </row>
    <row r="7" spans="1:16" x14ac:dyDescent="0.3">
      <c r="A7" s="162">
        <v>3</v>
      </c>
      <c r="B7" s="160">
        <v>0.13</v>
      </c>
      <c r="C7" s="160">
        <v>0.23</v>
      </c>
      <c r="D7" s="160">
        <v>0.08</v>
      </c>
      <c r="E7" s="160">
        <v>0.19</v>
      </c>
      <c r="F7" s="160"/>
      <c r="G7" s="160"/>
      <c r="H7" s="160">
        <v>4</v>
      </c>
      <c r="I7" s="28">
        <v>0.69</v>
      </c>
      <c r="J7" s="28">
        <v>0.81</v>
      </c>
      <c r="K7" s="28">
        <v>0.5</v>
      </c>
      <c r="L7" s="28">
        <v>0.72</v>
      </c>
      <c r="M7" s="28">
        <v>0.39</v>
      </c>
      <c r="N7" s="28">
        <v>0.79</v>
      </c>
      <c r="O7" s="28">
        <v>0.28000000000000003</v>
      </c>
      <c r="P7" s="28">
        <v>0.61</v>
      </c>
    </row>
    <row r="8" spans="1:16" x14ac:dyDescent="0.3">
      <c r="A8" s="162">
        <v>4</v>
      </c>
      <c r="B8" s="160">
        <v>0.13</v>
      </c>
      <c r="C8" s="160">
        <v>0.23</v>
      </c>
      <c r="D8" s="160">
        <v>0.08</v>
      </c>
      <c r="E8" s="160">
        <v>0.19</v>
      </c>
      <c r="F8" s="160"/>
      <c r="G8" s="160"/>
      <c r="H8" s="160">
        <v>5</v>
      </c>
      <c r="I8" s="28">
        <v>0.65</v>
      </c>
      <c r="J8" s="28">
        <v>0.79</v>
      </c>
      <c r="K8" s="28">
        <v>0.48</v>
      </c>
      <c r="L8" s="28">
        <v>0.71</v>
      </c>
      <c r="M8" s="28">
        <v>0.57999999999999996</v>
      </c>
      <c r="N8" s="28">
        <v>1.18</v>
      </c>
      <c r="O8" s="28">
        <v>0.44</v>
      </c>
      <c r="P8" s="28">
        <v>0.93</v>
      </c>
    </row>
    <row r="9" spans="1:16" x14ac:dyDescent="0.3">
      <c r="A9" s="162">
        <v>5</v>
      </c>
      <c r="B9" s="160">
        <v>0.13</v>
      </c>
      <c r="C9" s="160">
        <v>0.23</v>
      </c>
      <c r="D9" s="160">
        <v>0.08</v>
      </c>
      <c r="E9" s="160">
        <v>0.19</v>
      </c>
      <c r="F9" s="160"/>
      <c r="G9" s="160"/>
      <c r="H9" s="160">
        <v>6</v>
      </c>
      <c r="I9" s="28">
        <v>0.72</v>
      </c>
      <c r="J9" s="28">
        <v>0.88</v>
      </c>
      <c r="K9" s="28">
        <v>0.53</v>
      </c>
      <c r="L9" s="28">
        <v>0.78</v>
      </c>
      <c r="M9" s="28">
        <v>0.87</v>
      </c>
      <c r="N9" s="28">
        <v>1.73</v>
      </c>
      <c r="O9" s="28">
        <v>0.67</v>
      </c>
      <c r="P9" s="28">
        <v>1.4</v>
      </c>
    </row>
    <row r="10" spans="1:16" x14ac:dyDescent="0.3">
      <c r="A10" s="162">
        <v>6</v>
      </c>
      <c r="B10" s="160">
        <v>0.13</v>
      </c>
      <c r="C10" s="160">
        <v>0.23</v>
      </c>
      <c r="D10" s="160">
        <v>0.08</v>
      </c>
      <c r="E10" s="160">
        <v>0.19</v>
      </c>
      <c r="F10" s="160"/>
      <c r="G10" s="160"/>
      <c r="H10" s="160">
        <v>7</v>
      </c>
      <c r="I10" s="28">
        <v>0.87</v>
      </c>
      <c r="J10" s="28">
        <v>1.05</v>
      </c>
      <c r="K10" s="28">
        <v>0.63</v>
      </c>
      <c r="L10" s="28">
        <v>0.94</v>
      </c>
      <c r="M10" s="28">
        <v>1.24</v>
      </c>
      <c r="N10" s="28">
        <v>2.16</v>
      </c>
      <c r="O10" s="28">
        <v>0.96</v>
      </c>
      <c r="P10" s="28">
        <v>1.66</v>
      </c>
    </row>
    <row r="11" spans="1:16" x14ac:dyDescent="0.3">
      <c r="A11" s="162">
        <v>7</v>
      </c>
      <c r="B11" s="160">
        <v>0.13</v>
      </c>
      <c r="C11" s="160">
        <v>0.23</v>
      </c>
      <c r="D11" s="160">
        <v>0.08</v>
      </c>
      <c r="E11" s="160">
        <v>0.19</v>
      </c>
      <c r="F11" s="160"/>
      <c r="G11" s="160"/>
      <c r="H11" s="160">
        <v>8</v>
      </c>
      <c r="I11" s="28">
        <v>1.1499999999999999</v>
      </c>
      <c r="J11" s="28">
        <v>1.4</v>
      </c>
      <c r="K11" s="28">
        <v>0.84</v>
      </c>
      <c r="L11" s="28">
        <v>1.25</v>
      </c>
      <c r="M11" s="28">
        <v>1.68</v>
      </c>
      <c r="N11" s="28">
        <v>2.2999999999999998</v>
      </c>
      <c r="O11" s="28">
        <v>1.28</v>
      </c>
      <c r="P11" s="28">
        <v>1.7</v>
      </c>
    </row>
    <row r="12" spans="1:16" x14ac:dyDescent="0.3">
      <c r="A12" s="162">
        <v>8</v>
      </c>
      <c r="B12" s="160">
        <v>0.13</v>
      </c>
      <c r="C12" s="160">
        <v>0.23</v>
      </c>
      <c r="D12" s="160">
        <v>0.08</v>
      </c>
      <c r="E12" s="160">
        <v>0.19</v>
      </c>
      <c r="F12" s="160"/>
      <c r="G12" s="160"/>
      <c r="H12" s="160">
        <v>9</v>
      </c>
      <c r="I12" s="28">
        <v>1.32</v>
      </c>
      <c r="J12" s="28">
        <v>1.61</v>
      </c>
      <c r="K12" s="28">
        <v>0.96</v>
      </c>
      <c r="L12" s="28">
        <v>1.45</v>
      </c>
      <c r="M12" s="28">
        <f>'voluntary ltd'!C14</f>
        <v>1.89</v>
      </c>
      <c r="N12" s="28">
        <f>'voluntary ltd'!D14</f>
        <v>2.1800000000000002</v>
      </c>
      <c r="O12" s="28">
        <f>'voluntary ltd'!E14</f>
        <v>1.42</v>
      </c>
      <c r="P12" s="28">
        <f>'voluntary ltd'!F14</f>
        <v>1.63</v>
      </c>
    </row>
    <row r="13" spans="1:16" x14ac:dyDescent="0.3">
      <c r="A13" s="162">
        <v>9</v>
      </c>
      <c r="B13" s="160">
        <v>0.13</v>
      </c>
      <c r="C13" s="160">
        <v>0.23</v>
      </c>
      <c r="D13" s="160">
        <v>0.08</v>
      </c>
      <c r="E13" s="160">
        <v>0.19</v>
      </c>
      <c r="F13" s="160"/>
      <c r="G13" s="160"/>
      <c r="H13" s="160">
        <v>10</v>
      </c>
      <c r="I13" s="28">
        <v>1.41</v>
      </c>
      <c r="J13" s="28">
        <v>1.72</v>
      </c>
      <c r="K13" s="28">
        <v>1.03</v>
      </c>
      <c r="L13" s="28">
        <v>1.55</v>
      </c>
      <c r="M13" s="28">
        <f>'voluntary ltd'!C15</f>
        <v>1.05</v>
      </c>
      <c r="N13" s="28">
        <f>'voluntary ltd'!D15</f>
        <v>1.2</v>
      </c>
      <c r="O13" s="28">
        <f>'voluntary ltd'!E15</f>
        <v>0.79</v>
      </c>
      <c r="P13" s="28">
        <f>'voluntary ltd'!F15</f>
        <v>0.89</v>
      </c>
    </row>
    <row r="14" spans="1:16" x14ac:dyDescent="0.3">
      <c r="A14" s="162">
        <v>10</v>
      </c>
      <c r="B14" s="160">
        <v>0.13</v>
      </c>
      <c r="C14" s="160">
        <v>0.23</v>
      </c>
      <c r="D14" s="160">
        <v>0.08</v>
      </c>
      <c r="E14" s="160">
        <v>0.19</v>
      </c>
      <c r="F14" s="160"/>
      <c r="G14" s="160"/>
      <c r="H14" s="160">
        <v>11</v>
      </c>
      <c r="I14" s="28">
        <v>1.53</v>
      </c>
      <c r="J14" s="28">
        <v>1.86</v>
      </c>
      <c r="K14" s="28">
        <v>1.1200000000000001</v>
      </c>
      <c r="L14" s="28">
        <v>1.67</v>
      </c>
      <c r="M14" s="28">
        <v>0.78</v>
      </c>
      <c r="N14" s="28">
        <v>0.88</v>
      </c>
      <c r="O14" s="28">
        <v>0.57999999999999996</v>
      </c>
      <c r="P14" s="28">
        <v>0.68</v>
      </c>
    </row>
    <row r="15" spans="1:16" x14ac:dyDescent="0.3">
      <c r="A15" s="162">
        <v>11</v>
      </c>
      <c r="B15" s="160">
        <v>0.13</v>
      </c>
      <c r="C15" s="160">
        <v>0.23</v>
      </c>
      <c r="D15" s="160">
        <v>0.08</v>
      </c>
      <c r="E15" s="160">
        <v>0.19</v>
      </c>
      <c r="F15" s="160"/>
      <c r="G15" s="160"/>
      <c r="H15" s="160"/>
      <c r="I15" s="163"/>
      <c r="J15" s="28"/>
      <c r="K15" s="28"/>
      <c r="L15" s="28"/>
      <c r="M15" s="28"/>
      <c r="N15" s="28"/>
      <c r="O15" s="28"/>
      <c r="P15" s="28"/>
    </row>
    <row r="16" spans="1:16" x14ac:dyDescent="0.3">
      <c r="A16" s="162">
        <v>12</v>
      </c>
      <c r="B16" s="160">
        <v>0.13</v>
      </c>
      <c r="C16" s="160">
        <v>0.23</v>
      </c>
      <c r="D16" s="160">
        <v>0.08</v>
      </c>
      <c r="E16" s="160">
        <v>0.19</v>
      </c>
      <c r="F16" s="160"/>
      <c r="G16" s="160"/>
      <c r="H16" s="160"/>
      <c r="I16" s="163"/>
      <c r="J16" s="28"/>
      <c r="K16" s="28"/>
      <c r="L16" s="28"/>
      <c r="M16" s="28"/>
      <c r="N16" s="28"/>
      <c r="O16" s="28"/>
      <c r="P16" s="28"/>
    </row>
    <row r="17" spans="1:16" x14ac:dyDescent="0.3">
      <c r="A17" s="162">
        <v>13</v>
      </c>
      <c r="B17" s="160">
        <v>0.13</v>
      </c>
      <c r="C17" s="160">
        <v>0.23</v>
      </c>
      <c r="D17" s="160">
        <v>0.08</v>
      </c>
      <c r="E17" s="160">
        <v>0.19</v>
      </c>
      <c r="F17" s="160"/>
      <c r="G17" s="160"/>
      <c r="H17" s="160"/>
      <c r="I17" s="163"/>
      <c r="J17" s="28"/>
      <c r="K17" s="28"/>
      <c r="L17" s="28"/>
      <c r="M17" s="28"/>
      <c r="N17" s="28"/>
      <c r="O17" s="28"/>
      <c r="P17" s="28"/>
    </row>
    <row r="18" spans="1:16" x14ac:dyDescent="0.3">
      <c r="A18" s="162">
        <v>14</v>
      </c>
      <c r="B18" s="160">
        <v>0.13</v>
      </c>
      <c r="C18" s="160">
        <v>0.23</v>
      </c>
      <c r="D18" s="160">
        <v>0.08</v>
      </c>
      <c r="E18" s="160">
        <v>0.19</v>
      </c>
      <c r="F18" s="160"/>
      <c r="G18" s="160"/>
      <c r="H18" s="160"/>
      <c r="I18" s="163"/>
      <c r="J18" s="28"/>
      <c r="K18" s="28"/>
      <c r="L18" s="28"/>
      <c r="M18" s="28"/>
      <c r="N18" s="28"/>
      <c r="O18" s="28"/>
      <c r="P18" s="28"/>
    </row>
    <row r="19" spans="1:16" x14ac:dyDescent="0.3">
      <c r="A19" s="162">
        <v>15</v>
      </c>
      <c r="B19" s="160">
        <v>0.13</v>
      </c>
      <c r="C19" s="160">
        <v>0.23</v>
      </c>
      <c r="D19" s="160">
        <v>0.08</v>
      </c>
      <c r="E19" s="160">
        <v>0.19</v>
      </c>
      <c r="F19" s="160"/>
      <c r="G19" s="160"/>
      <c r="H19" s="160"/>
      <c r="I19" s="163"/>
      <c r="J19" s="28"/>
      <c r="K19" s="28"/>
      <c r="L19" s="28"/>
      <c r="M19" s="28"/>
      <c r="N19" s="28"/>
      <c r="O19" s="28"/>
      <c r="P19" s="28"/>
    </row>
    <row r="20" spans="1:16" x14ac:dyDescent="0.3">
      <c r="A20" s="162">
        <v>16</v>
      </c>
      <c r="B20" s="160">
        <v>0.13</v>
      </c>
      <c r="C20" s="160">
        <v>0.23</v>
      </c>
      <c r="D20" s="160">
        <v>0.08</v>
      </c>
      <c r="E20" s="160">
        <v>0.19</v>
      </c>
      <c r="F20" s="160"/>
      <c r="G20" s="160"/>
      <c r="H20" s="28"/>
      <c r="I20" s="161"/>
      <c r="J20" s="164"/>
      <c r="K20" s="28"/>
      <c r="L20" s="28"/>
      <c r="M20" s="28"/>
      <c r="N20" s="28"/>
      <c r="O20" s="28"/>
      <c r="P20" s="28"/>
    </row>
    <row r="21" spans="1:16" x14ac:dyDescent="0.3">
      <c r="A21" s="162">
        <v>17</v>
      </c>
      <c r="B21" s="160">
        <v>0.13</v>
      </c>
      <c r="C21" s="160">
        <v>0.23</v>
      </c>
      <c r="D21" s="160">
        <v>0.08</v>
      </c>
      <c r="E21" s="160">
        <v>0.19</v>
      </c>
      <c r="F21" s="160"/>
      <c r="G21" s="160"/>
      <c r="H21" s="28"/>
      <c r="I21" s="161"/>
      <c r="J21" s="164"/>
      <c r="K21" s="28"/>
      <c r="L21" s="28"/>
      <c r="M21" s="28"/>
      <c r="N21" s="28"/>
      <c r="O21" s="28"/>
      <c r="P21" s="28"/>
    </row>
    <row r="22" spans="1:16" x14ac:dyDescent="0.3">
      <c r="A22" s="28">
        <v>18</v>
      </c>
      <c r="B22" s="160">
        <v>0.13</v>
      </c>
      <c r="C22" s="160">
        <v>0.23</v>
      </c>
      <c r="D22" s="160">
        <v>0.08</v>
      </c>
      <c r="E22" s="160">
        <v>0.19</v>
      </c>
      <c r="F22" s="160"/>
      <c r="G22" s="160"/>
      <c r="H22" s="28"/>
      <c r="I22" s="161"/>
      <c r="J22" s="164"/>
      <c r="K22" s="28"/>
      <c r="L22" s="28"/>
      <c r="M22" s="28"/>
      <c r="N22" s="28"/>
      <c r="O22" s="28"/>
      <c r="P22" s="28"/>
    </row>
    <row r="23" spans="1:16" x14ac:dyDescent="0.3">
      <c r="A23" s="28">
        <v>19</v>
      </c>
      <c r="B23" s="160">
        <v>0.13</v>
      </c>
      <c r="C23" s="160">
        <v>0.23</v>
      </c>
      <c r="D23" s="160">
        <v>0.08</v>
      </c>
      <c r="E23" s="160">
        <v>0.19</v>
      </c>
      <c r="F23" s="160"/>
      <c r="G23" s="160"/>
      <c r="H23" s="28"/>
      <c r="I23" s="161"/>
      <c r="J23" s="164"/>
      <c r="K23" s="28"/>
      <c r="L23" s="28"/>
      <c r="M23" s="28"/>
      <c r="N23" s="28"/>
      <c r="O23" s="28"/>
      <c r="P23" s="28"/>
    </row>
    <row r="24" spans="1:16" x14ac:dyDescent="0.3">
      <c r="A24" s="28">
        <v>20</v>
      </c>
      <c r="B24" s="160">
        <v>0.13</v>
      </c>
      <c r="C24" s="160">
        <v>0.23</v>
      </c>
      <c r="D24" s="160">
        <v>0.08</v>
      </c>
      <c r="E24" s="160">
        <v>0.19</v>
      </c>
      <c r="F24" s="160"/>
      <c r="G24" s="160"/>
      <c r="H24" s="28"/>
      <c r="I24" s="161"/>
      <c r="J24" s="28"/>
      <c r="K24" s="28"/>
      <c r="L24" s="28"/>
      <c r="M24" s="28"/>
      <c r="N24" s="28"/>
      <c r="O24" s="28"/>
      <c r="P24" s="28"/>
    </row>
    <row r="25" spans="1:16" x14ac:dyDescent="0.3">
      <c r="A25" s="28">
        <v>21</v>
      </c>
      <c r="B25" s="160">
        <v>0.13</v>
      </c>
      <c r="C25" s="160">
        <v>0.23</v>
      </c>
      <c r="D25" s="160">
        <v>0.08</v>
      </c>
      <c r="E25" s="160">
        <v>0.19</v>
      </c>
      <c r="F25" s="160"/>
      <c r="G25" s="160"/>
      <c r="H25" s="28"/>
      <c r="I25" s="161"/>
      <c r="J25" s="28"/>
      <c r="K25" s="28"/>
      <c r="L25" s="28"/>
      <c r="M25" s="28"/>
      <c r="N25" s="28"/>
      <c r="O25" s="28"/>
      <c r="P25" s="28"/>
    </row>
    <row r="26" spans="1:16" x14ac:dyDescent="0.3">
      <c r="A26" s="28">
        <v>22</v>
      </c>
      <c r="B26" s="160">
        <v>0.13</v>
      </c>
      <c r="C26" s="160">
        <v>0.23</v>
      </c>
      <c r="D26" s="160">
        <v>0.08</v>
      </c>
      <c r="E26" s="160">
        <v>0.19</v>
      </c>
      <c r="F26" s="160"/>
      <c r="G26" s="160"/>
      <c r="H26" s="28"/>
      <c r="I26" s="161"/>
      <c r="J26" s="28"/>
      <c r="K26" s="28"/>
      <c r="L26" s="28"/>
      <c r="M26" s="28"/>
      <c r="N26" s="28"/>
      <c r="O26" s="28"/>
      <c r="P26" s="28"/>
    </row>
    <row r="27" spans="1:16" x14ac:dyDescent="0.3">
      <c r="A27" s="28">
        <v>23</v>
      </c>
      <c r="B27" s="160">
        <v>0.13</v>
      </c>
      <c r="C27" s="160">
        <v>0.23</v>
      </c>
      <c r="D27" s="160">
        <v>0.08</v>
      </c>
      <c r="E27" s="160">
        <v>0.19</v>
      </c>
      <c r="F27" s="160"/>
      <c r="G27" s="160"/>
      <c r="H27" s="28"/>
      <c r="I27" s="161"/>
      <c r="J27" s="28"/>
      <c r="K27" s="28"/>
      <c r="L27" s="28"/>
      <c r="M27" s="28"/>
      <c r="N27" s="28"/>
      <c r="O27" s="28"/>
      <c r="P27" s="28"/>
    </row>
    <row r="28" spans="1:16" x14ac:dyDescent="0.3">
      <c r="A28" s="28">
        <v>24</v>
      </c>
      <c r="B28" s="160">
        <v>0.13</v>
      </c>
      <c r="C28" s="160">
        <v>0.23</v>
      </c>
      <c r="D28" s="160">
        <v>0.08</v>
      </c>
      <c r="E28" s="160">
        <v>0.19</v>
      </c>
      <c r="F28" s="160"/>
      <c r="G28" s="160"/>
      <c r="H28" s="28"/>
      <c r="I28" s="161"/>
      <c r="J28" s="28"/>
      <c r="K28" s="28"/>
      <c r="L28" s="28"/>
      <c r="M28" s="28"/>
      <c r="N28" s="28"/>
      <c r="O28" s="28"/>
      <c r="P28" s="28"/>
    </row>
    <row r="29" spans="1:16" x14ac:dyDescent="0.3">
      <c r="A29" s="28">
        <v>25</v>
      </c>
      <c r="B29" s="160">
        <v>0.18</v>
      </c>
      <c r="C29" s="160">
        <v>0.34</v>
      </c>
      <c r="D29" s="160">
        <v>0.12</v>
      </c>
      <c r="E29" s="160">
        <v>0.25</v>
      </c>
      <c r="F29" s="160"/>
      <c r="G29" s="160"/>
      <c r="H29" s="28"/>
      <c r="I29" s="161"/>
      <c r="J29" s="28"/>
      <c r="K29" s="28"/>
      <c r="L29" s="28"/>
      <c r="M29" s="28"/>
      <c r="N29" s="28"/>
      <c r="O29" s="28"/>
      <c r="P29" s="28"/>
    </row>
    <row r="30" spans="1:16" x14ac:dyDescent="0.3">
      <c r="A30" s="28">
        <v>26</v>
      </c>
      <c r="B30" s="160">
        <v>0.18</v>
      </c>
      <c r="C30" s="160">
        <v>0.34</v>
      </c>
      <c r="D30" s="160">
        <v>0.12</v>
      </c>
      <c r="E30" s="160">
        <v>0.25</v>
      </c>
      <c r="F30" s="160"/>
      <c r="G30" s="160"/>
      <c r="H30" s="28"/>
      <c r="I30" s="161"/>
      <c r="J30" s="28"/>
      <c r="K30" s="28"/>
      <c r="L30" s="28"/>
      <c r="M30" s="28"/>
      <c r="N30" s="28"/>
      <c r="O30" s="28"/>
      <c r="P30" s="28"/>
    </row>
    <row r="31" spans="1:16" x14ac:dyDescent="0.3">
      <c r="A31" s="28">
        <v>27</v>
      </c>
      <c r="B31" s="160">
        <v>0.18</v>
      </c>
      <c r="C31" s="160">
        <v>0.34</v>
      </c>
      <c r="D31" s="160">
        <v>0.12</v>
      </c>
      <c r="E31" s="160">
        <v>0.25</v>
      </c>
      <c r="F31" s="160"/>
      <c r="G31" s="160"/>
      <c r="H31" s="28"/>
      <c r="I31" s="161"/>
      <c r="J31" s="28"/>
      <c r="K31" s="28"/>
      <c r="L31" s="28"/>
      <c r="M31" s="28"/>
      <c r="N31" s="28"/>
      <c r="O31" s="28"/>
      <c r="P31" s="28"/>
    </row>
    <row r="32" spans="1:16" x14ac:dyDescent="0.3">
      <c r="A32" s="28">
        <v>28</v>
      </c>
      <c r="B32" s="160">
        <v>0.18</v>
      </c>
      <c r="C32" s="160">
        <v>0.34</v>
      </c>
      <c r="D32" s="160">
        <v>0.12</v>
      </c>
      <c r="E32" s="160">
        <v>0.25</v>
      </c>
      <c r="F32" s="160"/>
      <c r="G32" s="160"/>
      <c r="H32" s="28"/>
      <c r="I32" s="161"/>
      <c r="J32" s="28"/>
      <c r="K32" s="28"/>
      <c r="L32" s="28"/>
      <c r="M32" s="28"/>
      <c r="N32" s="28"/>
      <c r="O32" s="28"/>
      <c r="P32" s="28"/>
    </row>
    <row r="33" spans="1:16" x14ac:dyDescent="0.3">
      <c r="A33" s="28">
        <v>29</v>
      </c>
      <c r="B33" s="160">
        <v>0.18</v>
      </c>
      <c r="C33" s="160">
        <v>0.34</v>
      </c>
      <c r="D33" s="160">
        <v>0.12</v>
      </c>
      <c r="E33" s="160">
        <v>0.25</v>
      </c>
      <c r="F33" s="160"/>
      <c r="G33" s="160"/>
      <c r="H33" s="28"/>
      <c r="I33" s="161"/>
      <c r="J33" s="28"/>
      <c r="K33" s="28"/>
      <c r="L33" s="28"/>
      <c r="M33" s="28"/>
      <c r="N33" s="28"/>
      <c r="O33" s="28"/>
      <c r="P33" s="28"/>
    </row>
    <row r="34" spans="1:16" x14ac:dyDescent="0.3">
      <c r="A34" s="28">
        <v>30</v>
      </c>
      <c r="B34" s="160">
        <v>0.28999999999999998</v>
      </c>
      <c r="C34" s="160">
        <v>0.56999999999999995</v>
      </c>
      <c r="D34" s="160">
        <v>0.21</v>
      </c>
      <c r="E34" s="160">
        <v>0.44</v>
      </c>
      <c r="F34" s="160"/>
      <c r="G34" s="160"/>
      <c r="H34" s="28"/>
      <c r="I34" s="161"/>
      <c r="J34" s="28"/>
      <c r="K34" s="28"/>
      <c r="L34" s="28"/>
      <c r="M34" s="28"/>
      <c r="N34" s="28"/>
      <c r="O34" s="28"/>
      <c r="P34" s="28"/>
    </row>
    <row r="35" spans="1:16" x14ac:dyDescent="0.3">
      <c r="A35" s="28">
        <v>31</v>
      </c>
      <c r="B35" s="160">
        <v>0.28999999999999998</v>
      </c>
      <c r="C35" s="160">
        <v>0.56999999999999995</v>
      </c>
      <c r="D35" s="160">
        <v>0.21</v>
      </c>
      <c r="E35" s="160">
        <v>0.44</v>
      </c>
      <c r="F35" s="160"/>
      <c r="G35" s="160"/>
      <c r="H35" s="28"/>
      <c r="I35" s="161"/>
      <c r="J35" s="28"/>
      <c r="K35" s="28"/>
      <c r="L35" s="28"/>
      <c r="M35" s="28"/>
      <c r="N35" s="28"/>
      <c r="O35" s="28"/>
      <c r="P35" s="28"/>
    </row>
    <row r="36" spans="1:16" x14ac:dyDescent="0.3">
      <c r="A36" s="28">
        <v>32</v>
      </c>
      <c r="B36" s="160">
        <v>0.28999999999999998</v>
      </c>
      <c r="C36" s="160">
        <v>0.56999999999999995</v>
      </c>
      <c r="D36" s="160">
        <v>0.21</v>
      </c>
      <c r="E36" s="160">
        <v>0.44</v>
      </c>
      <c r="F36" s="160"/>
      <c r="G36" s="160"/>
      <c r="H36" s="28"/>
      <c r="I36" s="161"/>
      <c r="J36" s="28"/>
      <c r="K36" s="28"/>
      <c r="L36" s="28"/>
      <c r="M36" s="28"/>
      <c r="N36" s="28"/>
      <c r="O36" s="28"/>
      <c r="P36" s="28"/>
    </row>
    <row r="37" spans="1:16" x14ac:dyDescent="0.3">
      <c r="A37" s="28">
        <v>33</v>
      </c>
      <c r="B37" s="160">
        <v>0.28999999999999998</v>
      </c>
      <c r="C37" s="160">
        <v>0.56999999999999995</v>
      </c>
      <c r="D37" s="160">
        <v>0.21</v>
      </c>
      <c r="E37" s="160">
        <v>0.44</v>
      </c>
      <c r="F37" s="160"/>
      <c r="G37" s="160"/>
      <c r="H37" s="28"/>
      <c r="I37" s="161"/>
      <c r="J37" s="28"/>
      <c r="K37" s="28"/>
      <c r="L37" s="28"/>
      <c r="M37" s="28"/>
      <c r="N37" s="28"/>
      <c r="O37" s="28"/>
      <c r="P37" s="28"/>
    </row>
    <row r="38" spans="1:16" x14ac:dyDescent="0.3">
      <c r="A38" s="28">
        <v>34</v>
      </c>
      <c r="B38" s="160">
        <v>0.28999999999999998</v>
      </c>
      <c r="C38" s="160">
        <v>0.56999999999999995</v>
      </c>
      <c r="D38" s="160">
        <v>0.21</v>
      </c>
      <c r="E38" s="160">
        <v>0.44</v>
      </c>
      <c r="F38" s="160"/>
      <c r="G38" s="160"/>
      <c r="H38" s="28"/>
      <c r="I38" s="161"/>
      <c r="J38" s="28"/>
      <c r="K38" s="28"/>
      <c r="L38" s="28"/>
      <c r="M38" s="28"/>
      <c r="N38" s="28"/>
      <c r="O38" s="28"/>
      <c r="P38" s="28"/>
    </row>
    <row r="39" spans="1:16" x14ac:dyDescent="0.3">
      <c r="A39" s="28">
        <v>35</v>
      </c>
      <c r="B39" s="160">
        <v>0.39</v>
      </c>
      <c r="C39" s="160">
        <v>0.79</v>
      </c>
      <c r="D39" s="160">
        <v>0.28000000000000003</v>
      </c>
      <c r="E39" s="160">
        <v>0.61</v>
      </c>
      <c r="F39" s="160"/>
      <c r="G39" s="160"/>
      <c r="H39" s="28"/>
      <c r="I39" s="161"/>
      <c r="J39" s="28"/>
      <c r="K39" s="28"/>
      <c r="L39" s="28"/>
      <c r="M39" s="28"/>
      <c r="N39" s="28"/>
      <c r="O39" s="28"/>
      <c r="P39" s="28"/>
    </row>
    <row r="40" spans="1:16" x14ac:dyDescent="0.3">
      <c r="A40" s="28">
        <v>36</v>
      </c>
      <c r="B40" s="160">
        <v>0.39</v>
      </c>
      <c r="C40" s="160">
        <v>0.79</v>
      </c>
      <c r="D40" s="160">
        <v>0.28000000000000003</v>
      </c>
      <c r="E40" s="160">
        <v>0.61</v>
      </c>
      <c r="F40" s="160"/>
      <c r="G40" s="160"/>
      <c r="H40" s="28"/>
      <c r="I40" s="161"/>
      <c r="J40" s="28"/>
      <c r="K40" s="28"/>
      <c r="L40" s="28"/>
      <c r="M40" s="28"/>
      <c r="N40" s="28"/>
      <c r="O40" s="28"/>
      <c r="P40" s="28"/>
    </row>
    <row r="41" spans="1:16" x14ac:dyDescent="0.3">
      <c r="A41" s="28">
        <v>37</v>
      </c>
      <c r="B41" s="160">
        <v>0.39</v>
      </c>
      <c r="C41" s="160">
        <v>0.79</v>
      </c>
      <c r="D41" s="160">
        <v>0.28000000000000003</v>
      </c>
      <c r="E41" s="160">
        <v>0.61</v>
      </c>
      <c r="F41" s="160"/>
      <c r="G41" s="160"/>
      <c r="H41" s="28"/>
      <c r="I41" s="161"/>
      <c r="J41" s="28"/>
      <c r="K41" s="28"/>
      <c r="L41" s="28"/>
      <c r="M41" s="28"/>
      <c r="N41" s="28"/>
      <c r="O41" s="28"/>
      <c r="P41" s="28"/>
    </row>
    <row r="42" spans="1:16" x14ac:dyDescent="0.3">
      <c r="A42" s="28">
        <v>38</v>
      </c>
      <c r="B42" s="160">
        <v>0.39</v>
      </c>
      <c r="C42" s="160">
        <v>0.79</v>
      </c>
      <c r="D42" s="160">
        <v>0.28000000000000003</v>
      </c>
      <c r="E42" s="160">
        <v>0.61</v>
      </c>
      <c r="F42" s="160"/>
      <c r="G42" s="160"/>
      <c r="H42" s="28"/>
      <c r="I42" s="161"/>
      <c r="J42" s="28"/>
      <c r="K42" s="28"/>
      <c r="L42" s="28"/>
      <c r="M42" s="28"/>
      <c r="N42" s="28"/>
      <c r="O42" s="28"/>
      <c r="P42" s="28"/>
    </row>
    <row r="43" spans="1:16" x14ac:dyDescent="0.3">
      <c r="A43" s="28">
        <v>39</v>
      </c>
      <c r="B43" s="160">
        <v>0.39</v>
      </c>
      <c r="C43" s="160">
        <v>0.79</v>
      </c>
      <c r="D43" s="160">
        <v>0.28000000000000003</v>
      </c>
      <c r="E43" s="160">
        <v>0.61</v>
      </c>
      <c r="F43" s="160"/>
      <c r="G43" s="160"/>
      <c r="H43" s="28"/>
      <c r="I43" s="161"/>
      <c r="J43" s="28"/>
      <c r="K43" s="28"/>
      <c r="L43" s="28"/>
      <c r="M43" s="28"/>
      <c r="N43" s="28"/>
      <c r="O43" s="28"/>
      <c r="P43" s="28"/>
    </row>
    <row r="44" spans="1:16" x14ac:dyDescent="0.3">
      <c r="A44" s="28">
        <v>40</v>
      </c>
      <c r="B44" s="160">
        <v>0.57999999999999996</v>
      </c>
      <c r="C44" s="160">
        <v>1.18</v>
      </c>
      <c r="D44" s="160">
        <v>0.44</v>
      </c>
      <c r="E44" s="160">
        <v>0.93</v>
      </c>
      <c r="F44" s="160"/>
      <c r="G44" s="160"/>
      <c r="H44" s="28"/>
      <c r="I44" s="161"/>
      <c r="J44" s="28"/>
      <c r="K44" s="28"/>
      <c r="L44" s="28"/>
      <c r="M44" s="28"/>
      <c r="N44" s="28"/>
      <c r="O44" s="28"/>
      <c r="P44" s="28"/>
    </row>
    <row r="45" spans="1:16" x14ac:dyDescent="0.3">
      <c r="A45" s="28">
        <v>41</v>
      </c>
      <c r="B45" s="160">
        <v>0.57999999999999996</v>
      </c>
      <c r="C45" s="160">
        <v>1.18</v>
      </c>
      <c r="D45" s="160">
        <v>0.44</v>
      </c>
      <c r="E45" s="160">
        <v>0.93</v>
      </c>
      <c r="F45" s="160"/>
      <c r="G45" s="160"/>
      <c r="H45" s="28"/>
      <c r="I45" s="161"/>
      <c r="J45" s="28"/>
      <c r="K45" s="28"/>
      <c r="L45" s="28"/>
      <c r="M45" s="28"/>
      <c r="N45" s="28"/>
      <c r="O45" s="28"/>
      <c r="P45" s="28"/>
    </row>
    <row r="46" spans="1:16" x14ac:dyDescent="0.3">
      <c r="A46" s="28">
        <v>42</v>
      </c>
      <c r="B46" s="160">
        <v>0.57999999999999996</v>
      </c>
      <c r="C46" s="160">
        <v>1.18</v>
      </c>
      <c r="D46" s="160">
        <v>0.44</v>
      </c>
      <c r="E46" s="160">
        <v>0.93</v>
      </c>
      <c r="F46" s="160"/>
      <c r="G46" s="160"/>
      <c r="H46" s="28"/>
      <c r="I46" s="161"/>
      <c r="J46" s="28"/>
      <c r="K46" s="28"/>
      <c r="L46" s="28"/>
      <c r="M46" s="28"/>
      <c r="N46" s="28"/>
      <c r="O46" s="28"/>
      <c r="P46" s="28"/>
    </row>
    <row r="47" spans="1:16" x14ac:dyDescent="0.3">
      <c r="A47" s="28">
        <v>43</v>
      </c>
      <c r="B47" s="160">
        <v>0.57999999999999996</v>
      </c>
      <c r="C47" s="160">
        <v>1.18</v>
      </c>
      <c r="D47" s="160">
        <v>0.44</v>
      </c>
      <c r="E47" s="160">
        <v>0.93</v>
      </c>
      <c r="F47" s="160"/>
      <c r="G47" s="160"/>
      <c r="H47" s="28"/>
      <c r="I47" s="161"/>
      <c r="J47" s="28"/>
      <c r="K47" s="28"/>
      <c r="L47" s="28"/>
      <c r="M47" s="28"/>
      <c r="N47" s="28"/>
      <c r="O47" s="28"/>
      <c r="P47" s="28"/>
    </row>
    <row r="48" spans="1:16" x14ac:dyDescent="0.3">
      <c r="A48" s="28">
        <v>44</v>
      </c>
      <c r="B48" s="160">
        <v>0.57999999999999996</v>
      </c>
      <c r="C48" s="160">
        <v>1.18</v>
      </c>
      <c r="D48" s="160">
        <v>0.44</v>
      </c>
      <c r="E48" s="160">
        <v>0.93</v>
      </c>
      <c r="F48" s="160"/>
      <c r="G48" s="160"/>
      <c r="H48" s="28"/>
      <c r="I48" s="161"/>
      <c r="J48" s="28"/>
      <c r="K48" s="28"/>
      <c r="L48" s="28"/>
      <c r="M48" s="28"/>
      <c r="N48" s="28"/>
      <c r="O48" s="28"/>
      <c r="P48" s="28"/>
    </row>
    <row r="49" spans="1:16" x14ac:dyDescent="0.3">
      <c r="A49" s="28">
        <v>45</v>
      </c>
      <c r="B49" s="160">
        <v>0.87</v>
      </c>
      <c r="C49" s="160">
        <v>1.73</v>
      </c>
      <c r="D49" s="160">
        <v>0.67</v>
      </c>
      <c r="E49" s="160">
        <v>1.4</v>
      </c>
      <c r="F49" s="160"/>
      <c r="G49" s="160"/>
      <c r="H49" s="28"/>
      <c r="I49" s="161"/>
      <c r="J49" s="28"/>
      <c r="K49" s="28"/>
      <c r="L49" s="28"/>
      <c r="M49" s="28"/>
      <c r="N49" s="28"/>
      <c r="O49" s="28"/>
      <c r="P49" s="28"/>
    </row>
    <row r="50" spans="1:16" x14ac:dyDescent="0.3">
      <c r="A50" s="28">
        <v>46</v>
      </c>
      <c r="B50" s="160">
        <v>0.87</v>
      </c>
      <c r="C50" s="160">
        <v>1.73</v>
      </c>
      <c r="D50" s="160">
        <v>0.67</v>
      </c>
      <c r="E50" s="160">
        <v>1.4</v>
      </c>
      <c r="F50" s="160"/>
      <c r="G50" s="160"/>
      <c r="H50" s="28"/>
      <c r="I50" s="161"/>
      <c r="J50" s="28"/>
      <c r="K50" s="28"/>
      <c r="L50" s="28"/>
      <c r="M50" s="28"/>
      <c r="N50" s="28"/>
      <c r="O50" s="28"/>
      <c r="P50" s="28"/>
    </row>
    <row r="51" spans="1:16" x14ac:dyDescent="0.3">
      <c r="A51" s="28">
        <v>47</v>
      </c>
      <c r="B51" s="160">
        <v>0.87</v>
      </c>
      <c r="C51" s="160">
        <v>1.73</v>
      </c>
      <c r="D51" s="160">
        <v>0.67</v>
      </c>
      <c r="E51" s="160">
        <v>1.4</v>
      </c>
      <c r="F51" s="160"/>
      <c r="G51" s="160"/>
      <c r="H51" s="28"/>
      <c r="I51" s="161"/>
      <c r="J51" s="28"/>
      <c r="K51" s="28"/>
      <c r="L51" s="28"/>
      <c r="M51" s="28"/>
      <c r="N51" s="28"/>
      <c r="O51" s="28"/>
      <c r="P51" s="28"/>
    </row>
    <row r="52" spans="1:16" x14ac:dyDescent="0.3">
      <c r="A52" s="28">
        <v>48</v>
      </c>
      <c r="B52" s="160">
        <v>0.87</v>
      </c>
      <c r="C52" s="160">
        <v>1.73</v>
      </c>
      <c r="D52" s="160">
        <v>0.67</v>
      </c>
      <c r="E52" s="160">
        <v>1.4</v>
      </c>
      <c r="F52" s="160"/>
      <c r="G52" s="160"/>
      <c r="H52" s="28"/>
      <c r="I52" s="161"/>
      <c r="J52" s="28"/>
      <c r="K52" s="28"/>
      <c r="L52" s="28"/>
      <c r="M52" s="28"/>
      <c r="N52" s="28"/>
      <c r="O52" s="28"/>
      <c r="P52" s="28"/>
    </row>
    <row r="53" spans="1:16" x14ac:dyDescent="0.3">
      <c r="A53" s="28">
        <v>49</v>
      </c>
      <c r="B53" s="160">
        <v>0.87</v>
      </c>
      <c r="C53" s="160">
        <v>1.73</v>
      </c>
      <c r="D53" s="160">
        <v>0.67</v>
      </c>
      <c r="E53" s="160">
        <v>1.4</v>
      </c>
      <c r="F53" s="160"/>
      <c r="G53" s="160"/>
      <c r="H53" s="28"/>
      <c r="I53" s="161"/>
      <c r="J53" s="28"/>
      <c r="K53" s="28"/>
      <c r="L53" s="28"/>
      <c r="M53" s="28"/>
      <c r="N53" s="28"/>
      <c r="O53" s="28"/>
      <c r="P53" s="28"/>
    </row>
    <row r="54" spans="1:16" x14ac:dyDescent="0.3">
      <c r="A54" s="28">
        <v>50</v>
      </c>
      <c r="B54" s="160">
        <v>1.24</v>
      </c>
      <c r="C54" s="160">
        <v>2.16</v>
      </c>
      <c r="D54" s="160">
        <v>0.96</v>
      </c>
      <c r="E54" s="160">
        <v>1.66</v>
      </c>
      <c r="F54" s="160"/>
      <c r="G54" s="160"/>
      <c r="H54" s="28"/>
      <c r="I54" s="161"/>
      <c r="J54" s="28"/>
      <c r="K54" s="28"/>
      <c r="L54" s="28"/>
      <c r="M54" s="28"/>
      <c r="N54" s="28"/>
      <c r="O54" s="28"/>
      <c r="P54" s="28"/>
    </row>
    <row r="55" spans="1:16" x14ac:dyDescent="0.3">
      <c r="A55" s="28">
        <v>51</v>
      </c>
      <c r="B55" s="160">
        <v>1.24</v>
      </c>
      <c r="C55" s="160">
        <v>2.16</v>
      </c>
      <c r="D55" s="160">
        <v>0.96</v>
      </c>
      <c r="E55" s="160">
        <v>1.66</v>
      </c>
      <c r="F55" s="160"/>
      <c r="G55" s="160"/>
      <c r="H55" s="28"/>
      <c r="I55" s="161"/>
      <c r="J55" s="28"/>
      <c r="K55" s="28"/>
      <c r="L55" s="28"/>
      <c r="M55" s="28"/>
      <c r="N55" s="28"/>
      <c r="O55" s="28"/>
      <c r="P55" s="28"/>
    </row>
    <row r="56" spans="1:16" x14ac:dyDescent="0.3">
      <c r="A56" s="28">
        <v>52</v>
      </c>
      <c r="B56" s="160">
        <v>1.24</v>
      </c>
      <c r="C56" s="160">
        <v>2.16</v>
      </c>
      <c r="D56" s="160">
        <v>0.96</v>
      </c>
      <c r="E56" s="160">
        <v>1.66</v>
      </c>
      <c r="F56" s="160"/>
      <c r="G56" s="160"/>
      <c r="H56" s="28"/>
      <c r="I56" s="161"/>
      <c r="J56" s="28"/>
      <c r="K56" s="28"/>
      <c r="L56" s="28"/>
      <c r="M56" s="28"/>
      <c r="N56" s="28"/>
      <c r="O56" s="28"/>
      <c r="P56" s="28"/>
    </row>
    <row r="57" spans="1:16" x14ac:dyDescent="0.3">
      <c r="A57" s="28">
        <v>53</v>
      </c>
      <c r="B57" s="160">
        <v>1.24</v>
      </c>
      <c r="C57" s="160">
        <v>2.16</v>
      </c>
      <c r="D57" s="160">
        <v>0.96</v>
      </c>
      <c r="E57" s="160">
        <v>1.66</v>
      </c>
      <c r="F57" s="160"/>
      <c r="G57" s="160"/>
      <c r="H57" s="28"/>
      <c r="I57" s="161"/>
      <c r="J57" s="28"/>
      <c r="K57" s="28"/>
      <c r="L57" s="28"/>
      <c r="M57" s="28"/>
      <c r="N57" s="28"/>
      <c r="O57" s="28"/>
      <c r="P57" s="28"/>
    </row>
    <row r="58" spans="1:16" x14ac:dyDescent="0.3">
      <c r="A58" s="28">
        <v>54</v>
      </c>
      <c r="B58" s="160">
        <v>1.24</v>
      </c>
      <c r="C58" s="160">
        <v>2.16</v>
      </c>
      <c r="D58" s="160">
        <v>0.96</v>
      </c>
      <c r="E58" s="160">
        <v>1.66</v>
      </c>
      <c r="F58" s="160"/>
      <c r="G58" s="160"/>
      <c r="H58" s="28"/>
      <c r="I58" s="161"/>
      <c r="J58" s="28"/>
      <c r="K58" s="28"/>
      <c r="L58" s="28"/>
      <c r="M58" s="28"/>
      <c r="N58" s="28"/>
      <c r="O58" s="28"/>
      <c r="P58" s="28"/>
    </row>
    <row r="59" spans="1:16" x14ac:dyDescent="0.3">
      <c r="A59" s="28">
        <v>55</v>
      </c>
      <c r="B59" s="160">
        <v>1.68</v>
      </c>
      <c r="C59" s="160">
        <v>2.2999999999999998</v>
      </c>
      <c r="D59" s="160">
        <v>1.28</v>
      </c>
      <c r="E59" s="160">
        <v>1.7</v>
      </c>
      <c r="F59" s="160"/>
      <c r="G59" s="160"/>
      <c r="H59" s="28"/>
      <c r="I59" s="161"/>
      <c r="J59" s="28"/>
      <c r="K59" s="28"/>
      <c r="L59" s="28"/>
      <c r="M59" s="28"/>
      <c r="N59" s="28"/>
      <c r="O59" s="28"/>
      <c r="P59" s="28"/>
    </row>
    <row r="60" spans="1:16" x14ac:dyDescent="0.3">
      <c r="A60" s="28">
        <v>56</v>
      </c>
      <c r="B60" s="160">
        <v>1.68</v>
      </c>
      <c r="C60" s="160">
        <v>2.2999999999999998</v>
      </c>
      <c r="D60" s="160">
        <v>1.28</v>
      </c>
      <c r="E60" s="160">
        <v>1.7</v>
      </c>
      <c r="F60" s="160"/>
      <c r="G60" s="160"/>
      <c r="H60" s="28"/>
      <c r="I60" s="161"/>
      <c r="J60" s="28"/>
      <c r="K60" s="28"/>
      <c r="L60" s="28"/>
      <c r="M60" s="28"/>
      <c r="N60" s="28"/>
      <c r="O60" s="28"/>
      <c r="P60" s="28"/>
    </row>
    <row r="61" spans="1:16" x14ac:dyDescent="0.3">
      <c r="A61" s="28">
        <v>57</v>
      </c>
      <c r="B61" s="160">
        <v>1.68</v>
      </c>
      <c r="C61" s="160">
        <v>2.2999999999999998</v>
      </c>
      <c r="D61" s="160">
        <v>1.28</v>
      </c>
      <c r="E61" s="160">
        <v>1.7</v>
      </c>
      <c r="F61" s="160"/>
      <c r="G61" s="160"/>
      <c r="H61" s="28"/>
      <c r="I61" s="161"/>
      <c r="J61" s="28"/>
      <c r="K61" s="28"/>
      <c r="L61" s="28"/>
      <c r="M61" s="28"/>
      <c r="N61" s="28"/>
      <c r="O61" s="28"/>
      <c r="P61" s="28"/>
    </row>
    <row r="62" spans="1:16" x14ac:dyDescent="0.3">
      <c r="A62" s="28">
        <v>58</v>
      </c>
      <c r="B62" s="160">
        <v>1.68</v>
      </c>
      <c r="C62" s="160">
        <v>2.2999999999999998</v>
      </c>
      <c r="D62" s="160">
        <v>1.28</v>
      </c>
      <c r="E62" s="160">
        <v>1.7</v>
      </c>
      <c r="F62" s="160"/>
      <c r="G62" s="160"/>
      <c r="H62" s="28"/>
      <c r="I62" s="161"/>
      <c r="J62" s="28"/>
      <c r="K62" s="28"/>
      <c r="L62" s="28"/>
      <c r="M62" s="28"/>
      <c r="N62" s="28"/>
      <c r="O62" s="28"/>
      <c r="P62" s="28"/>
    </row>
    <row r="63" spans="1:16" x14ac:dyDescent="0.3">
      <c r="A63" s="28">
        <v>59</v>
      </c>
      <c r="B63" s="160">
        <v>1.68</v>
      </c>
      <c r="C63" s="160">
        <v>2.2999999999999998</v>
      </c>
      <c r="D63" s="160">
        <v>1.28</v>
      </c>
      <c r="E63" s="160">
        <v>1.7</v>
      </c>
      <c r="F63" s="160"/>
      <c r="G63" s="160"/>
      <c r="H63" s="28"/>
      <c r="I63" s="161"/>
      <c r="J63" s="28"/>
      <c r="K63" s="28"/>
      <c r="L63" s="28"/>
      <c r="M63" s="28"/>
      <c r="N63" s="28"/>
      <c r="O63" s="28"/>
      <c r="P63" s="28"/>
    </row>
    <row r="64" spans="1:16" x14ac:dyDescent="0.3">
      <c r="A64" s="165">
        <v>60</v>
      </c>
      <c r="B64" s="166">
        <f>'voluntary ltd'!$C$14</f>
        <v>1.89</v>
      </c>
      <c r="C64" s="166">
        <f>'voluntary ltd'!$D$14</f>
        <v>2.1800000000000002</v>
      </c>
      <c r="D64" s="166">
        <f>'voluntary ltd'!$E$14</f>
        <v>1.42</v>
      </c>
      <c r="E64" s="166">
        <f>'voluntary ltd'!$F$14</f>
        <v>1.63</v>
      </c>
      <c r="F64" s="160"/>
      <c r="G64" s="160"/>
      <c r="H64" s="28"/>
      <c r="I64" s="161"/>
      <c r="J64" s="28"/>
      <c r="K64" s="28"/>
      <c r="L64" s="28"/>
      <c r="M64" s="28"/>
      <c r="N64" s="28"/>
      <c r="O64" s="28"/>
      <c r="P64" s="28"/>
    </row>
    <row r="65" spans="1:16" x14ac:dyDescent="0.3">
      <c r="A65" s="165">
        <v>61</v>
      </c>
      <c r="B65" s="166">
        <f>'voluntary ltd'!$C$14</f>
        <v>1.89</v>
      </c>
      <c r="C65" s="166">
        <f>'voluntary ltd'!$D$14</f>
        <v>2.1800000000000002</v>
      </c>
      <c r="D65" s="166">
        <f>'voluntary ltd'!$E$14</f>
        <v>1.42</v>
      </c>
      <c r="E65" s="166">
        <f>'voluntary ltd'!$F$14</f>
        <v>1.63</v>
      </c>
      <c r="F65" s="160"/>
      <c r="G65" s="160"/>
      <c r="H65" s="28"/>
      <c r="I65" s="161"/>
      <c r="J65" s="28"/>
      <c r="K65" s="28"/>
      <c r="L65" s="28"/>
      <c r="M65" s="28"/>
      <c r="N65" s="28"/>
      <c r="O65" s="28"/>
      <c r="P65" s="28"/>
    </row>
    <row r="66" spans="1:16" x14ac:dyDescent="0.3">
      <c r="A66" s="165">
        <v>62</v>
      </c>
      <c r="B66" s="166">
        <f>'voluntary ltd'!$C$14</f>
        <v>1.89</v>
      </c>
      <c r="C66" s="166">
        <f>'voluntary ltd'!$D$14</f>
        <v>2.1800000000000002</v>
      </c>
      <c r="D66" s="166">
        <f>'voluntary ltd'!$E$14</f>
        <v>1.42</v>
      </c>
      <c r="E66" s="166">
        <f>'voluntary ltd'!$F$14</f>
        <v>1.63</v>
      </c>
      <c r="F66" s="160"/>
      <c r="G66" s="160"/>
      <c r="H66" s="28"/>
      <c r="I66" s="161"/>
      <c r="J66" s="28"/>
      <c r="K66" s="28"/>
      <c r="L66" s="28"/>
      <c r="M66" s="28"/>
      <c r="N66" s="28"/>
      <c r="O66" s="28"/>
      <c r="P66" s="28"/>
    </row>
    <row r="67" spans="1:16" x14ac:dyDescent="0.3">
      <c r="A67" s="165">
        <v>63</v>
      </c>
      <c r="B67" s="166">
        <f>'voluntary ltd'!$C$14</f>
        <v>1.89</v>
      </c>
      <c r="C67" s="166">
        <f>'voluntary ltd'!$D$14</f>
        <v>2.1800000000000002</v>
      </c>
      <c r="D67" s="166">
        <f>'voluntary ltd'!$E$14</f>
        <v>1.42</v>
      </c>
      <c r="E67" s="166">
        <f>'voluntary ltd'!$F$14</f>
        <v>1.63</v>
      </c>
      <c r="F67" s="160"/>
      <c r="G67" s="160"/>
      <c r="H67" s="28"/>
      <c r="I67" s="161"/>
      <c r="J67" s="28"/>
      <c r="K67" s="28"/>
      <c r="L67" s="28"/>
      <c r="M67" s="28"/>
      <c r="N67" s="28"/>
      <c r="O67" s="28"/>
      <c r="P67" s="28"/>
    </row>
    <row r="68" spans="1:16" x14ac:dyDescent="0.3">
      <c r="A68" s="165">
        <v>64</v>
      </c>
      <c r="B68" s="166">
        <f>'voluntary ltd'!$C$14</f>
        <v>1.89</v>
      </c>
      <c r="C68" s="166">
        <f>'voluntary ltd'!$D$14</f>
        <v>2.1800000000000002</v>
      </c>
      <c r="D68" s="166">
        <f>'voluntary ltd'!$E$14</f>
        <v>1.42</v>
      </c>
      <c r="E68" s="166">
        <f>'voluntary ltd'!$F$14</f>
        <v>1.63</v>
      </c>
      <c r="F68" s="160"/>
      <c r="G68" s="160"/>
      <c r="H68" s="28"/>
      <c r="I68" s="161"/>
      <c r="J68" s="28"/>
      <c r="K68" s="28"/>
      <c r="L68" s="28"/>
      <c r="M68" s="28"/>
      <c r="N68" s="28"/>
      <c r="O68" s="28"/>
      <c r="P68" s="28"/>
    </row>
    <row r="69" spans="1:16" x14ac:dyDescent="0.3">
      <c r="A69" s="165">
        <v>65</v>
      </c>
      <c r="B69" s="166">
        <f>'voluntary ltd'!$C$15</f>
        <v>1.05</v>
      </c>
      <c r="C69" s="166">
        <f>'voluntary ltd'!$D$15</f>
        <v>1.2</v>
      </c>
      <c r="D69" s="166">
        <f>'voluntary ltd'!$E$15</f>
        <v>0.79</v>
      </c>
      <c r="E69" s="166">
        <f>'voluntary ltd'!$F$15</f>
        <v>0.89</v>
      </c>
      <c r="F69" s="160"/>
      <c r="G69" s="160"/>
      <c r="H69" s="28"/>
      <c r="I69" s="161"/>
      <c r="J69" s="28"/>
      <c r="K69" s="28"/>
      <c r="L69" s="28"/>
      <c r="M69" s="28"/>
      <c r="N69" s="28"/>
      <c r="O69" s="28"/>
      <c r="P69" s="28"/>
    </row>
    <row r="70" spans="1:16" x14ac:dyDescent="0.3">
      <c r="A70" s="165">
        <v>66</v>
      </c>
      <c r="B70" s="166">
        <f>'voluntary ltd'!$C$15</f>
        <v>1.05</v>
      </c>
      <c r="C70" s="166">
        <f>'voluntary ltd'!$D$15</f>
        <v>1.2</v>
      </c>
      <c r="D70" s="166">
        <f>'voluntary ltd'!$E$15</f>
        <v>0.79</v>
      </c>
      <c r="E70" s="166">
        <f>'voluntary ltd'!$F$15</f>
        <v>0.89</v>
      </c>
      <c r="F70" s="160"/>
      <c r="G70" s="160"/>
      <c r="H70" s="28"/>
      <c r="I70" s="161"/>
      <c r="J70" s="28"/>
      <c r="K70" s="28"/>
      <c r="L70" s="28"/>
      <c r="M70" s="28"/>
      <c r="N70" s="28"/>
      <c r="O70" s="28"/>
      <c r="P70" s="28"/>
    </row>
    <row r="71" spans="1:16" x14ac:dyDescent="0.3">
      <c r="A71" s="165">
        <v>67</v>
      </c>
      <c r="B71" s="166">
        <f>'voluntary ltd'!$C$15</f>
        <v>1.05</v>
      </c>
      <c r="C71" s="166">
        <f>'voluntary ltd'!$D$15</f>
        <v>1.2</v>
      </c>
      <c r="D71" s="166">
        <f>'voluntary ltd'!$E$15</f>
        <v>0.79</v>
      </c>
      <c r="E71" s="166">
        <f>'voluntary ltd'!$F$15</f>
        <v>0.89</v>
      </c>
      <c r="F71" s="160"/>
      <c r="G71" s="160"/>
      <c r="H71" s="28"/>
      <c r="I71" s="161"/>
      <c r="J71" s="28"/>
      <c r="K71" s="28"/>
      <c r="L71" s="28"/>
      <c r="M71" s="28"/>
      <c r="N71" s="28"/>
      <c r="O71" s="28"/>
      <c r="P71" s="28"/>
    </row>
    <row r="72" spans="1:16" x14ac:dyDescent="0.3">
      <c r="A72" s="165">
        <v>68</v>
      </c>
      <c r="B72" s="166">
        <f>'voluntary ltd'!$C$15</f>
        <v>1.05</v>
      </c>
      <c r="C72" s="166">
        <f>'voluntary ltd'!$D$15</f>
        <v>1.2</v>
      </c>
      <c r="D72" s="166">
        <f>'voluntary ltd'!$E$15</f>
        <v>0.79</v>
      </c>
      <c r="E72" s="166">
        <f>'voluntary ltd'!$F$15</f>
        <v>0.89</v>
      </c>
      <c r="F72" s="160"/>
      <c r="G72" s="160"/>
      <c r="H72" s="28"/>
      <c r="I72" s="161"/>
      <c r="J72" s="28"/>
      <c r="K72" s="28"/>
      <c r="L72" s="28"/>
      <c r="M72" s="28"/>
      <c r="N72" s="28"/>
      <c r="O72" s="28"/>
      <c r="P72" s="28"/>
    </row>
    <row r="73" spans="1:16" x14ac:dyDescent="0.3">
      <c r="A73" s="165">
        <v>69</v>
      </c>
      <c r="B73" s="166">
        <f>'voluntary ltd'!$C$15</f>
        <v>1.05</v>
      </c>
      <c r="C73" s="166">
        <f>'voluntary ltd'!$D$15</f>
        <v>1.2</v>
      </c>
      <c r="D73" s="166">
        <f>'voluntary ltd'!$E$15</f>
        <v>0.79</v>
      </c>
      <c r="E73" s="166">
        <f>'voluntary ltd'!$F$15</f>
        <v>0.89</v>
      </c>
      <c r="F73" s="160"/>
      <c r="G73" s="160"/>
      <c r="H73" s="28"/>
      <c r="I73" s="161"/>
      <c r="J73" s="28"/>
      <c r="K73" s="28"/>
      <c r="L73" s="28"/>
      <c r="M73" s="28"/>
      <c r="N73" s="28"/>
      <c r="O73" s="28"/>
      <c r="P73" s="28"/>
    </row>
    <row r="74" spans="1:16" x14ac:dyDescent="0.3">
      <c r="A74" s="28">
        <v>70</v>
      </c>
      <c r="B74" s="160">
        <v>0.78</v>
      </c>
      <c r="C74" s="160">
        <v>0.88</v>
      </c>
      <c r="D74" s="160">
        <v>0.57999999999999996</v>
      </c>
      <c r="E74" s="160">
        <v>0.68</v>
      </c>
      <c r="F74" s="160"/>
      <c r="G74" s="160"/>
      <c r="H74" s="28"/>
      <c r="I74" s="161"/>
      <c r="J74" s="28"/>
      <c r="K74" s="28"/>
      <c r="L74" s="28"/>
      <c r="M74" s="28"/>
      <c r="N74" s="28"/>
      <c r="O74" s="28"/>
      <c r="P74" s="28"/>
    </row>
    <row r="75" spans="1:16" x14ac:dyDescent="0.3">
      <c r="A75" s="28">
        <v>71</v>
      </c>
      <c r="B75" s="160">
        <v>0.78</v>
      </c>
      <c r="C75" s="160">
        <v>0.88</v>
      </c>
      <c r="D75" s="160">
        <v>0.57999999999999996</v>
      </c>
      <c r="E75" s="160">
        <v>0.68</v>
      </c>
      <c r="F75" s="160"/>
      <c r="G75" s="160"/>
      <c r="H75" s="28"/>
      <c r="I75" s="161"/>
      <c r="J75" s="28"/>
      <c r="K75" s="28"/>
      <c r="L75" s="28"/>
      <c r="M75" s="28"/>
      <c r="N75" s="28"/>
      <c r="O75" s="28"/>
      <c r="P75" s="28"/>
    </row>
    <row r="76" spans="1:16" x14ac:dyDescent="0.3">
      <c r="A76" s="28">
        <v>72</v>
      </c>
      <c r="B76" s="160">
        <v>0.78</v>
      </c>
      <c r="C76" s="160">
        <v>0.88</v>
      </c>
      <c r="D76" s="160">
        <v>0.57999999999999996</v>
      </c>
      <c r="E76" s="160">
        <v>0.68</v>
      </c>
      <c r="F76" s="160"/>
      <c r="G76" s="160"/>
      <c r="H76" s="28"/>
      <c r="I76" s="161"/>
      <c r="J76" s="28"/>
      <c r="K76" s="28"/>
      <c r="L76" s="28"/>
      <c r="M76" s="28"/>
      <c r="N76" s="28"/>
      <c r="O76" s="28"/>
      <c r="P76" s="28"/>
    </row>
    <row r="77" spans="1:16" x14ac:dyDescent="0.3">
      <c r="A77" s="28">
        <v>73</v>
      </c>
      <c r="B77" s="160">
        <v>0.78</v>
      </c>
      <c r="C77" s="160">
        <v>0.88</v>
      </c>
      <c r="D77" s="160">
        <v>0.57999999999999996</v>
      </c>
      <c r="E77" s="160">
        <v>0.68</v>
      </c>
      <c r="F77" s="160"/>
      <c r="G77" s="160"/>
      <c r="H77" s="28"/>
      <c r="I77" s="161"/>
      <c r="J77" s="28"/>
      <c r="K77" s="28"/>
      <c r="L77" s="28"/>
      <c r="M77" s="28"/>
      <c r="N77" s="28"/>
      <c r="O77" s="28"/>
      <c r="P77" s="28"/>
    </row>
    <row r="78" spans="1:16" x14ac:dyDescent="0.3">
      <c r="A78" s="28">
        <v>74</v>
      </c>
      <c r="B78" s="160">
        <v>0.78</v>
      </c>
      <c r="C78" s="160">
        <v>0.88</v>
      </c>
      <c r="D78" s="160">
        <v>0.57999999999999996</v>
      </c>
      <c r="E78" s="160">
        <v>0.68</v>
      </c>
      <c r="F78" s="160"/>
      <c r="G78" s="160"/>
      <c r="H78" s="28"/>
      <c r="I78" s="161"/>
      <c r="J78" s="28"/>
      <c r="K78" s="28"/>
      <c r="L78" s="28"/>
      <c r="M78" s="28"/>
      <c r="N78" s="28"/>
      <c r="O78" s="28"/>
      <c r="P78" s="28"/>
    </row>
    <row r="79" spans="1:16" x14ac:dyDescent="0.3">
      <c r="A79" s="28">
        <v>75</v>
      </c>
      <c r="B79" s="160">
        <v>0.78</v>
      </c>
      <c r="C79" s="160">
        <v>0.88</v>
      </c>
      <c r="D79" s="160">
        <v>0.57999999999999996</v>
      </c>
      <c r="E79" s="160">
        <v>0.68</v>
      </c>
      <c r="F79" s="160"/>
      <c r="G79" s="160"/>
      <c r="H79" s="28"/>
      <c r="I79" s="161"/>
      <c r="J79" s="28"/>
      <c r="K79" s="28"/>
      <c r="L79" s="28"/>
      <c r="M79" s="28"/>
      <c r="N79" s="28"/>
      <c r="O79" s="28"/>
      <c r="P79" s="28"/>
    </row>
    <row r="80" spans="1:16" x14ac:dyDescent="0.3">
      <c r="A80" s="28">
        <v>76</v>
      </c>
      <c r="B80" s="160">
        <v>0.78</v>
      </c>
      <c r="C80" s="160">
        <v>0.88</v>
      </c>
      <c r="D80" s="160">
        <v>0.57999999999999996</v>
      </c>
      <c r="E80" s="160">
        <v>0.68</v>
      </c>
      <c r="F80" s="160"/>
      <c r="G80" s="160"/>
      <c r="H80" s="28"/>
      <c r="I80" s="161"/>
      <c r="J80" s="28"/>
      <c r="K80" s="28"/>
      <c r="L80" s="28"/>
      <c r="M80" s="28"/>
      <c r="N80" s="28"/>
      <c r="O80" s="28"/>
      <c r="P80" s="28"/>
    </row>
    <row r="81" spans="1:16" x14ac:dyDescent="0.3">
      <c r="A81" s="28">
        <v>77</v>
      </c>
      <c r="B81" s="160">
        <v>0.78</v>
      </c>
      <c r="C81" s="160">
        <v>0.88</v>
      </c>
      <c r="D81" s="160">
        <v>0.57999999999999996</v>
      </c>
      <c r="E81" s="160">
        <v>0.68</v>
      </c>
      <c r="F81" s="160"/>
      <c r="G81" s="160"/>
      <c r="H81" s="28"/>
      <c r="I81" s="161"/>
      <c r="J81" s="28"/>
      <c r="K81" s="28"/>
      <c r="L81" s="28"/>
      <c r="M81" s="28"/>
      <c r="N81" s="28"/>
      <c r="O81" s="28"/>
      <c r="P81" s="28"/>
    </row>
    <row r="82" spans="1:16" x14ac:dyDescent="0.3">
      <c r="A82" s="28">
        <v>78</v>
      </c>
      <c r="B82" s="160">
        <v>0.78</v>
      </c>
      <c r="C82" s="160">
        <v>0.88</v>
      </c>
      <c r="D82" s="160">
        <v>0.57999999999999996</v>
      </c>
      <c r="E82" s="160">
        <v>0.68</v>
      </c>
      <c r="F82" s="160"/>
      <c r="G82" s="160"/>
      <c r="H82" s="28"/>
      <c r="I82" s="161"/>
      <c r="J82" s="28"/>
      <c r="K82" s="28"/>
      <c r="L82" s="28"/>
      <c r="M82" s="28"/>
      <c r="N82" s="28"/>
      <c r="O82" s="28"/>
      <c r="P82" s="28"/>
    </row>
    <row r="83" spans="1:16" x14ac:dyDescent="0.3">
      <c r="A83" s="28">
        <v>79</v>
      </c>
      <c r="B83" s="160">
        <v>0.78</v>
      </c>
      <c r="C83" s="160">
        <v>0.88</v>
      </c>
      <c r="D83" s="160">
        <v>0.57999999999999996</v>
      </c>
      <c r="E83" s="160">
        <v>0.68</v>
      </c>
      <c r="F83" s="160"/>
      <c r="G83" s="160"/>
      <c r="H83" s="28"/>
      <c r="I83" s="161"/>
      <c r="J83" s="28"/>
      <c r="K83" s="28"/>
      <c r="L83" s="28"/>
      <c r="M83" s="28"/>
      <c r="N83" s="28"/>
      <c r="O83" s="28"/>
      <c r="P83" s="28"/>
    </row>
    <row r="84" spans="1:16" x14ac:dyDescent="0.3">
      <c r="A84" s="28">
        <v>80</v>
      </c>
      <c r="B84" s="160">
        <v>0.78</v>
      </c>
      <c r="C84" s="160">
        <v>0.88</v>
      </c>
      <c r="D84" s="160">
        <v>0.57999999999999996</v>
      </c>
      <c r="E84" s="160">
        <v>0.68</v>
      </c>
      <c r="F84" s="160"/>
      <c r="G84" s="160"/>
      <c r="H84" s="28"/>
      <c r="I84" s="161"/>
      <c r="J84" s="28"/>
      <c r="K84" s="28"/>
      <c r="L84" s="28"/>
      <c r="M84" s="28"/>
      <c r="N84" s="28"/>
      <c r="O84" s="28"/>
      <c r="P84" s="28"/>
    </row>
    <row r="85" spans="1:16" x14ac:dyDescent="0.3">
      <c r="A85" s="28">
        <v>81</v>
      </c>
      <c r="B85" s="160">
        <v>0.78</v>
      </c>
      <c r="C85" s="160">
        <v>0.88</v>
      </c>
      <c r="D85" s="160">
        <v>0.57999999999999996</v>
      </c>
      <c r="E85" s="160">
        <v>0.68</v>
      </c>
      <c r="F85" s="160"/>
      <c r="G85" s="160"/>
      <c r="H85" s="28"/>
      <c r="I85" s="161"/>
      <c r="J85" s="28"/>
      <c r="K85" s="28"/>
      <c r="L85" s="28"/>
      <c r="M85" s="28"/>
      <c r="N85" s="28"/>
      <c r="O85" s="28"/>
      <c r="P85" s="28"/>
    </row>
    <row r="86" spans="1:16" x14ac:dyDescent="0.3">
      <c r="A86" s="28">
        <v>82</v>
      </c>
      <c r="B86" s="160">
        <v>0.78</v>
      </c>
      <c r="C86" s="160">
        <v>0.88</v>
      </c>
      <c r="D86" s="160">
        <v>0.57999999999999996</v>
      </c>
      <c r="E86" s="160">
        <v>0.68</v>
      </c>
      <c r="F86" s="160"/>
      <c r="G86" s="160"/>
      <c r="H86" s="28"/>
      <c r="I86" s="161"/>
      <c r="J86" s="28"/>
      <c r="K86" s="28"/>
      <c r="L86" s="28"/>
      <c r="M86" s="28"/>
      <c r="N86" s="28"/>
      <c r="O86" s="28"/>
      <c r="P86" s="28"/>
    </row>
    <row r="87" spans="1:16" x14ac:dyDescent="0.3">
      <c r="A87" s="28">
        <v>83</v>
      </c>
      <c r="B87" s="160">
        <v>0.78</v>
      </c>
      <c r="C87" s="160">
        <v>0.88</v>
      </c>
      <c r="D87" s="160">
        <v>0.57999999999999996</v>
      </c>
      <c r="E87" s="160">
        <v>0.68</v>
      </c>
      <c r="F87" s="160"/>
      <c r="G87" s="160"/>
      <c r="H87" s="28"/>
      <c r="I87" s="161"/>
      <c r="J87" s="28"/>
      <c r="K87" s="28"/>
      <c r="L87" s="28"/>
      <c r="M87" s="28"/>
      <c r="N87" s="28"/>
      <c r="O87" s="28"/>
      <c r="P87" s="28"/>
    </row>
    <row r="88" spans="1:16" x14ac:dyDescent="0.3">
      <c r="A88" s="28">
        <v>84</v>
      </c>
      <c r="B88" s="160">
        <v>0.78</v>
      </c>
      <c r="C88" s="160">
        <v>0.88</v>
      </c>
      <c r="D88" s="160">
        <v>0.57999999999999996</v>
      </c>
      <c r="E88" s="160">
        <v>0.68</v>
      </c>
      <c r="F88" s="160"/>
      <c r="G88" s="160"/>
      <c r="H88" s="28"/>
      <c r="I88" s="161"/>
      <c r="J88" s="28"/>
      <c r="K88" s="28"/>
      <c r="L88" s="28"/>
      <c r="M88" s="28"/>
      <c r="N88" s="28"/>
      <c r="O88" s="28"/>
      <c r="P88" s="28"/>
    </row>
    <row r="89" spans="1:16" x14ac:dyDescent="0.3">
      <c r="A89" s="28">
        <v>85</v>
      </c>
      <c r="B89" s="160">
        <v>0.78</v>
      </c>
      <c r="C89" s="160">
        <v>0.88</v>
      </c>
      <c r="D89" s="160">
        <v>0.57999999999999996</v>
      </c>
      <c r="E89" s="160">
        <v>0.68</v>
      </c>
      <c r="F89" s="160"/>
      <c r="G89" s="160"/>
      <c r="H89" s="28"/>
      <c r="I89" s="161"/>
      <c r="J89" s="28"/>
      <c r="K89" s="28"/>
      <c r="L89" s="28"/>
      <c r="M89" s="28"/>
      <c r="N89" s="28"/>
      <c r="O89" s="28"/>
      <c r="P89" s="28"/>
    </row>
    <row r="90" spans="1:16" x14ac:dyDescent="0.3">
      <c r="A90" s="28">
        <v>86</v>
      </c>
      <c r="B90" s="160">
        <v>0.78</v>
      </c>
      <c r="C90" s="160">
        <v>0.88</v>
      </c>
      <c r="D90" s="160">
        <v>0.57999999999999996</v>
      </c>
      <c r="E90" s="160">
        <v>0.68</v>
      </c>
      <c r="F90" s="160"/>
      <c r="G90" s="160"/>
      <c r="H90" s="28"/>
      <c r="I90" s="161"/>
      <c r="J90" s="28"/>
      <c r="K90" s="28"/>
      <c r="L90" s="28"/>
      <c r="M90" s="28"/>
      <c r="N90" s="28"/>
      <c r="O90" s="28"/>
      <c r="P90" s="28"/>
    </row>
    <row r="91" spans="1:16" x14ac:dyDescent="0.3">
      <c r="A91" s="28">
        <v>87</v>
      </c>
      <c r="B91" s="160">
        <v>0.78</v>
      </c>
      <c r="C91" s="160">
        <v>0.88</v>
      </c>
      <c r="D91" s="160">
        <v>0.57999999999999996</v>
      </c>
      <c r="E91" s="160">
        <v>0.68</v>
      </c>
      <c r="F91" s="160"/>
      <c r="G91" s="160"/>
      <c r="H91" s="28"/>
      <c r="I91" s="161"/>
      <c r="J91" s="28"/>
      <c r="K91" s="28"/>
      <c r="L91" s="28"/>
      <c r="M91" s="28"/>
      <c r="N91" s="28"/>
      <c r="O91" s="28"/>
      <c r="P91" s="28"/>
    </row>
    <row r="92" spans="1:16" x14ac:dyDescent="0.3">
      <c r="A92" s="28">
        <v>88</v>
      </c>
      <c r="B92" s="160">
        <v>0.78</v>
      </c>
      <c r="C92" s="160">
        <v>0.88</v>
      </c>
      <c r="D92" s="160">
        <v>0.57999999999999996</v>
      </c>
      <c r="E92" s="160">
        <v>0.68</v>
      </c>
      <c r="F92" s="160"/>
      <c r="G92" s="160"/>
      <c r="H92" s="28"/>
      <c r="I92" s="161"/>
      <c r="J92" s="28"/>
      <c r="K92" s="28"/>
      <c r="L92" s="28"/>
      <c r="M92" s="28"/>
      <c r="N92" s="28"/>
      <c r="O92" s="28"/>
      <c r="P92" s="28"/>
    </row>
    <row r="93" spans="1:16" x14ac:dyDescent="0.3">
      <c r="A93" s="28">
        <v>89</v>
      </c>
      <c r="B93" s="160">
        <v>0.78</v>
      </c>
      <c r="C93" s="160">
        <v>0.88</v>
      </c>
      <c r="D93" s="160">
        <v>0.57999999999999996</v>
      </c>
      <c r="E93" s="160">
        <v>0.68</v>
      </c>
      <c r="F93" s="160"/>
      <c r="G93" s="160"/>
      <c r="H93" s="28"/>
      <c r="I93" s="161"/>
      <c r="J93" s="28"/>
      <c r="K93" s="28"/>
      <c r="L93" s="28"/>
      <c r="M93" s="28"/>
      <c r="N93" s="28"/>
      <c r="O93" s="28"/>
      <c r="P93" s="28"/>
    </row>
    <row r="94" spans="1:16" x14ac:dyDescent="0.3">
      <c r="A94" s="28">
        <v>90</v>
      </c>
      <c r="B94" s="160">
        <v>0.78</v>
      </c>
      <c r="C94" s="160">
        <v>0.88</v>
      </c>
      <c r="D94" s="160">
        <v>0.57999999999999996</v>
      </c>
      <c r="E94" s="160">
        <v>0.68</v>
      </c>
      <c r="F94" s="160"/>
      <c r="G94" s="160"/>
      <c r="H94" s="28"/>
      <c r="I94" s="161"/>
      <c r="J94" s="28"/>
      <c r="K94" s="28"/>
      <c r="L94" s="28"/>
      <c r="M94" s="28"/>
      <c r="N94" s="28"/>
      <c r="O94" s="28"/>
      <c r="P94" s="28"/>
    </row>
    <row r="95" spans="1:16" x14ac:dyDescent="0.3">
      <c r="A95" s="28">
        <v>91</v>
      </c>
      <c r="B95" s="160">
        <v>0.78</v>
      </c>
      <c r="C95" s="160">
        <v>0.88</v>
      </c>
      <c r="D95" s="160">
        <v>0.57999999999999996</v>
      </c>
      <c r="E95" s="160">
        <v>0.68</v>
      </c>
      <c r="F95" s="160"/>
      <c r="G95" s="160"/>
      <c r="H95" s="28"/>
      <c r="I95" s="161"/>
      <c r="J95" s="28"/>
      <c r="K95" s="28"/>
      <c r="L95" s="28"/>
      <c r="M95" s="28"/>
      <c r="N95" s="28"/>
      <c r="O95" s="28"/>
      <c r="P95" s="28"/>
    </row>
    <row r="96" spans="1:16" x14ac:dyDescent="0.3">
      <c r="A96" s="28">
        <v>92</v>
      </c>
      <c r="B96" s="160">
        <v>0.78</v>
      </c>
      <c r="C96" s="160">
        <v>0.88</v>
      </c>
      <c r="D96" s="160">
        <v>0.57999999999999996</v>
      </c>
      <c r="E96" s="160">
        <v>0.68</v>
      </c>
      <c r="F96" s="160"/>
      <c r="G96" s="160"/>
      <c r="H96" s="28"/>
      <c r="I96" s="161"/>
      <c r="J96" s="28"/>
      <c r="K96" s="28"/>
      <c r="L96" s="28"/>
      <c r="M96" s="28"/>
      <c r="N96" s="28"/>
      <c r="O96" s="28"/>
      <c r="P96" s="28"/>
    </row>
    <row r="97" spans="1:16" x14ac:dyDescent="0.3">
      <c r="A97" s="28">
        <v>93</v>
      </c>
      <c r="B97" s="160">
        <v>0.78</v>
      </c>
      <c r="C97" s="160">
        <v>0.88</v>
      </c>
      <c r="D97" s="160">
        <v>0.57999999999999996</v>
      </c>
      <c r="E97" s="160">
        <v>0.68</v>
      </c>
      <c r="F97" s="160"/>
      <c r="G97" s="160"/>
      <c r="H97" s="28"/>
      <c r="I97" s="161"/>
      <c r="J97" s="28"/>
      <c r="K97" s="28"/>
      <c r="L97" s="28"/>
      <c r="M97" s="28"/>
      <c r="N97" s="28"/>
      <c r="O97" s="28"/>
      <c r="P97" s="28"/>
    </row>
    <row r="98" spans="1:16" x14ac:dyDescent="0.3">
      <c r="A98" s="28">
        <v>94</v>
      </c>
      <c r="B98" s="160">
        <v>0.78</v>
      </c>
      <c r="C98" s="160">
        <v>0.88</v>
      </c>
      <c r="D98" s="160">
        <v>0.57999999999999996</v>
      </c>
      <c r="E98" s="160">
        <v>0.68</v>
      </c>
      <c r="F98" s="160"/>
      <c r="G98" s="160"/>
      <c r="H98" s="28"/>
      <c r="I98" s="161"/>
      <c r="J98" s="28"/>
      <c r="K98" s="28"/>
      <c r="L98" s="28"/>
      <c r="M98" s="28"/>
      <c r="N98" s="28"/>
      <c r="O98" s="28"/>
      <c r="P98" s="28"/>
    </row>
    <row r="99" spans="1:16" x14ac:dyDescent="0.3">
      <c r="A99" s="28">
        <v>95</v>
      </c>
      <c r="B99" s="160">
        <v>0.78</v>
      </c>
      <c r="C99" s="160">
        <v>0.88</v>
      </c>
      <c r="D99" s="160">
        <v>0.57999999999999996</v>
      </c>
      <c r="E99" s="160">
        <v>0.68</v>
      </c>
      <c r="F99" s="160"/>
      <c r="G99" s="160"/>
      <c r="H99" s="28"/>
      <c r="I99" s="161"/>
      <c r="J99" s="28"/>
      <c r="K99" s="28"/>
      <c r="L99" s="28"/>
      <c r="M99" s="28"/>
      <c r="N99" s="28"/>
      <c r="O99" s="28"/>
      <c r="P99" s="28"/>
    </row>
    <row r="100" spans="1:16" x14ac:dyDescent="0.3">
      <c r="A100" s="28">
        <v>96</v>
      </c>
      <c r="B100" s="160">
        <v>0.78</v>
      </c>
      <c r="C100" s="160">
        <v>0.88</v>
      </c>
      <c r="D100" s="160">
        <v>0.57999999999999996</v>
      </c>
      <c r="E100" s="160">
        <v>0.68</v>
      </c>
      <c r="F100" s="160"/>
      <c r="G100" s="160"/>
      <c r="H100" s="28"/>
      <c r="I100" s="161"/>
      <c r="J100" s="28"/>
      <c r="K100" s="28"/>
      <c r="L100" s="28"/>
      <c r="M100" s="28"/>
      <c r="N100" s="28"/>
      <c r="O100" s="28"/>
      <c r="P100" s="28"/>
    </row>
    <row r="101" spans="1:16" x14ac:dyDescent="0.3">
      <c r="A101" s="28">
        <v>97</v>
      </c>
      <c r="B101" s="160">
        <v>0.78</v>
      </c>
      <c r="C101" s="160">
        <v>0.88</v>
      </c>
      <c r="D101" s="160">
        <v>0.57999999999999996</v>
      </c>
      <c r="E101" s="160">
        <v>0.68</v>
      </c>
      <c r="F101" s="160"/>
      <c r="G101" s="160"/>
      <c r="H101" s="28"/>
      <c r="I101" s="161"/>
      <c r="J101" s="28"/>
      <c r="K101" s="28"/>
      <c r="L101" s="28"/>
      <c r="M101" s="28"/>
      <c r="N101" s="28"/>
      <c r="O101" s="28"/>
      <c r="P101" s="28"/>
    </row>
    <row r="102" spans="1:16" x14ac:dyDescent="0.3">
      <c r="A102" s="28">
        <v>98</v>
      </c>
      <c r="B102" s="160">
        <v>0.78</v>
      </c>
      <c r="C102" s="160">
        <v>0.88</v>
      </c>
      <c r="D102" s="160">
        <v>0.57999999999999996</v>
      </c>
      <c r="E102" s="160">
        <v>0.68</v>
      </c>
      <c r="F102" s="160"/>
      <c r="G102" s="160"/>
      <c r="H102" s="28"/>
      <c r="I102" s="161"/>
      <c r="J102" s="28"/>
      <c r="K102" s="28"/>
      <c r="L102" s="28"/>
      <c r="M102" s="28"/>
      <c r="N102" s="28"/>
      <c r="O102" s="28"/>
      <c r="P102" s="28"/>
    </row>
    <row r="103" spans="1:16" x14ac:dyDescent="0.3">
      <c r="A103" s="28">
        <v>99</v>
      </c>
      <c r="B103" s="160">
        <v>0.78</v>
      </c>
      <c r="C103" s="160">
        <v>0.88</v>
      </c>
      <c r="D103" s="160">
        <v>0.57999999999999996</v>
      </c>
      <c r="E103" s="160">
        <v>0.68</v>
      </c>
      <c r="F103" s="160"/>
      <c r="G103" s="160"/>
      <c r="H103" s="28"/>
      <c r="I103" s="161"/>
      <c r="J103" s="28"/>
      <c r="K103" s="28"/>
      <c r="L103" s="28"/>
      <c r="M103" s="28"/>
      <c r="N103" s="28"/>
      <c r="O103" s="28"/>
      <c r="P103" s="28"/>
    </row>
    <row r="104" spans="1:16" x14ac:dyDescent="0.3">
      <c r="A104" s="28"/>
      <c r="B104" s="28"/>
      <c r="C104" s="28"/>
      <c r="D104" s="28"/>
      <c r="E104" s="28"/>
      <c r="F104" s="28"/>
      <c r="G104" s="28"/>
      <c r="H104" s="28"/>
      <c r="I104" s="161"/>
      <c r="J104" s="28"/>
      <c r="K104" s="28"/>
      <c r="L104" s="28"/>
      <c r="M104" s="28"/>
      <c r="N104" s="28"/>
      <c r="O104" s="28"/>
      <c r="P104" s="28"/>
    </row>
    <row r="105" spans="1:16" x14ac:dyDescent="0.3">
      <c r="A105" s="28"/>
      <c r="B105" s="28"/>
      <c r="C105" s="28"/>
      <c r="D105" s="28"/>
      <c r="E105" s="28"/>
      <c r="F105" s="28"/>
      <c r="G105" s="28"/>
      <c r="H105" s="28"/>
      <c r="I105" s="161"/>
      <c r="J105" s="28"/>
      <c r="K105" s="28"/>
      <c r="L105" s="28"/>
      <c r="M105" s="28"/>
      <c r="N105" s="28"/>
      <c r="O105" s="28"/>
      <c r="P105" s="28"/>
    </row>
    <row r="106" spans="1:16" ht="57.6" x14ac:dyDescent="0.3">
      <c r="A106" s="28" t="s">
        <v>167</v>
      </c>
      <c r="B106" s="28"/>
      <c r="C106" s="28"/>
      <c r="D106" s="28"/>
      <c r="E106" s="28"/>
      <c r="F106" s="28"/>
      <c r="G106" s="28"/>
      <c r="H106" s="28"/>
      <c r="I106" s="161"/>
      <c r="J106" s="28"/>
      <c r="K106" s="28"/>
      <c r="L106" s="28"/>
      <c r="M106" s="28"/>
      <c r="N106" s="28"/>
      <c r="O106" s="28"/>
      <c r="P106" s="28"/>
    </row>
  </sheetData>
  <phoneticPr fontId="6" type="noConversion"/>
  <printOptions horizontalCentered="1"/>
  <pageMargins left="0.30000000000000004" right="0.30000000000000004" top="0.4" bottom="0.4" header="0.2" footer="0.2"/>
  <pageSetup scale="99" fitToHeight="0" orientation="landscape" horizontalDpi="360" verticalDpi="360" r:id="rId1"/>
  <rowBreaks count="1" manualBreakCount="1">
    <brk id="54"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1" tint="4.9989318521683403E-2"/>
    <pageSetUpPr fitToPage="1"/>
  </sheetPr>
  <dimension ref="A1:H89"/>
  <sheetViews>
    <sheetView topLeftCell="A2" workbookViewId="0">
      <selection activeCell="A3" sqref="A3"/>
    </sheetView>
  </sheetViews>
  <sheetFormatPr defaultColWidth="8.88671875" defaultRowHeight="14.4" x14ac:dyDescent="0.3"/>
  <cols>
    <col min="1" max="6" width="13" customWidth="1"/>
    <col min="7" max="7" width="13" style="7" customWidth="1"/>
    <col min="8" max="8" width="13" customWidth="1"/>
    <col min="260" max="260" width="15.44140625" customWidth="1"/>
    <col min="516" max="516" width="15.44140625" customWidth="1"/>
    <col min="772" max="772" width="15.44140625" customWidth="1"/>
    <col min="1028" max="1028" width="15.44140625" customWidth="1"/>
    <col min="1284" max="1284" width="15.44140625" customWidth="1"/>
    <col min="1540" max="1540" width="15.44140625" customWidth="1"/>
    <col min="1796" max="1796" width="15.44140625" customWidth="1"/>
    <col min="2052" max="2052" width="15.44140625" customWidth="1"/>
    <col min="2308" max="2308" width="15.44140625" customWidth="1"/>
    <col min="2564" max="2564" width="15.44140625" customWidth="1"/>
    <col min="2820" max="2820" width="15.44140625" customWidth="1"/>
    <col min="3076" max="3076" width="15.44140625" customWidth="1"/>
    <col min="3332" max="3332" width="15.44140625" customWidth="1"/>
    <col min="3588" max="3588" width="15.44140625" customWidth="1"/>
    <col min="3844" max="3844" width="15.44140625" customWidth="1"/>
    <col min="4100" max="4100" width="15.44140625" customWidth="1"/>
    <col min="4356" max="4356" width="15.44140625" customWidth="1"/>
    <col min="4612" max="4612" width="15.44140625" customWidth="1"/>
    <col min="4868" max="4868" width="15.44140625" customWidth="1"/>
    <col min="5124" max="5124" width="15.44140625" customWidth="1"/>
    <col min="5380" max="5380" width="15.44140625" customWidth="1"/>
    <col min="5636" max="5636" width="15.44140625" customWidth="1"/>
    <col min="5892" max="5892" width="15.44140625" customWidth="1"/>
    <col min="6148" max="6148" width="15.44140625" customWidth="1"/>
    <col min="6404" max="6404" width="15.44140625" customWidth="1"/>
    <col min="6660" max="6660" width="15.44140625" customWidth="1"/>
    <col min="6916" max="6916" width="15.44140625" customWidth="1"/>
    <col min="7172" max="7172" width="15.44140625" customWidth="1"/>
    <col min="7428" max="7428" width="15.44140625" customWidth="1"/>
    <col min="7684" max="7684" width="15.44140625" customWidth="1"/>
    <col min="7940" max="7940" width="15.44140625" customWidth="1"/>
    <col min="8196" max="8196" width="15.44140625" customWidth="1"/>
    <col min="8452" max="8452" width="15.44140625" customWidth="1"/>
    <col min="8708" max="8708" width="15.44140625" customWidth="1"/>
    <col min="8964" max="8964" width="15.44140625" customWidth="1"/>
    <col min="9220" max="9220" width="15.44140625" customWidth="1"/>
    <col min="9476" max="9476" width="15.44140625" customWidth="1"/>
    <col min="9732" max="9732" width="15.44140625" customWidth="1"/>
    <col min="9988" max="9988" width="15.44140625" customWidth="1"/>
    <col min="10244" max="10244" width="15.44140625" customWidth="1"/>
    <col min="10500" max="10500" width="15.44140625" customWidth="1"/>
    <col min="10756" max="10756" width="15.44140625" customWidth="1"/>
    <col min="11012" max="11012" width="15.44140625" customWidth="1"/>
    <col min="11268" max="11268" width="15.44140625" customWidth="1"/>
    <col min="11524" max="11524" width="15.44140625" customWidth="1"/>
    <col min="11780" max="11780" width="15.44140625" customWidth="1"/>
    <col min="12036" max="12036" width="15.44140625" customWidth="1"/>
    <col min="12292" max="12292" width="15.44140625" customWidth="1"/>
    <col min="12548" max="12548" width="15.44140625" customWidth="1"/>
    <col min="12804" max="12804" width="15.44140625" customWidth="1"/>
    <col min="13060" max="13060" width="15.44140625" customWidth="1"/>
    <col min="13316" max="13316" width="15.44140625" customWidth="1"/>
    <col min="13572" max="13572" width="15.44140625" customWidth="1"/>
    <col min="13828" max="13828" width="15.44140625" customWidth="1"/>
    <col min="14084" max="14084" width="15.44140625" customWidth="1"/>
    <col min="14340" max="14340" width="15.44140625" customWidth="1"/>
    <col min="14596" max="14596" width="15.44140625" customWidth="1"/>
    <col min="14852" max="14852" width="15.44140625" customWidth="1"/>
    <col min="15108" max="15108" width="15.44140625" customWidth="1"/>
    <col min="15364" max="15364" width="15.44140625" customWidth="1"/>
    <col min="15620" max="15620" width="15.44140625" customWidth="1"/>
    <col min="15876" max="15876" width="15.44140625" customWidth="1"/>
    <col min="16132" max="16132" width="15.44140625" customWidth="1"/>
  </cols>
  <sheetData>
    <row r="1" spans="1:8" ht="28.8" x14ac:dyDescent="0.3">
      <c r="A1" s="160" t="s">
        <v>171</v>
      </c>
      <c r="B1" s="28"/>
      <c r="C1" s="28"/>
      <c r="D1" s="28"/>
      <c r="E1" s="28"/>
      <c r="F1" s="28"/>
      <c r="G1" s="161"/>
      <c r="H1" s="28"/>
    </row>
    <row r="2" spans="1:8" ht="28.8" x14ac:dyDescent="0.3">
      <c r="A2" s="160" t="s">
        <v>54</v>
      </c>
      <c r="B2" s="160" t="s">
        <v>170</v>
      </c>
      <c r="C2" s="160" t="s">
        <v>172</v>
      </c>
      <c r="D2" s="160" t="s">
        <v>173</v>
      </c>
      <c r="E2" s="160"/>
      <c r="F2" s="160" t="s">
        <v>170</v>
      </c>
      <c r="G2" s="163" t="s">
        <v>174</v>
      </c>
      <c r="H2" s="28"/>
    </row>
    <row r="3" spans="1:8" ht="28.8" x14ac:dyDescent="0.3">
      <c r="A3" s="162">
        <v>16</v>
      </c>
      <c r="B3" s="162">
        <v>1</v>
      </c>
      <c r="C3" s="28" t="s">
        <v>175</v>
      </c>
      <c r="D3" s="28">
        <v>0</v>
      </c>
      <c r="E3" s="28"/>
      <c r="F3" s="28">
        <v>1</v>
      </c>
      <c r="G3" s="161">
        <v>0</v>
      </c>
      <c r="H3" s="164" t="s">
        <v>176</v>
      </c>
    </row>
    <row r="4" spans="1:8" ht="72" x14ac:dyDescent="0.3">
      <c r="A4" s="162">
        <v>17</v>
      </c>
      <c r="B4" s="162">
        <v>1</v>
      </c>
      <c r="C4" s="28" t="s">
        <v>175</v>
      </c>
      <c r="D4" s="28">
        <v>0</v>
      </c>
      <c r="E4" s="28"/>
      <c r="F4" s="28">
        <v>2</v>
      </c>
      <c r="G4" s="161">
        <v>0.35</v>
      </c>
      <c r="H4" s="164" t="s">
        <v>177</v>
      </c>
    </row>
    <row r="5" spans="1:8" ht="72" x14ac:dyDescent="0.3">
      <c r="A5" s="28">
        <v>18</v>
      </c>
      <c r="B5" s="28">
        <v>1</v>
      </c>
      <c r="C5" s="28" t="s">
        <v>175</v>
      </c>
      <c r="D5" s="28">
        <v>0</v>
      </c>
      <c r="E5" s="28"/>
      <c r="F5" s="28">
        <v>3</v>
      </c>
      <c r="G5" s="161">
        <v>0.6</v>
      </c>
      <c r="H5" s="164" t="s">
        <v>178</v>
      </c>
    </row>
    <row r="6" spans="1:8" ht="72" x14ac:dyDescent="0.3">
      <c r="A6" s="28">
        <v>19</v>
      </c>
      <c r="B6" s="28">
        <v>1</v>
      </c>
      <c r="C6" s="28" t="s">
        <v>175</v>
      </c>
      <c r="D6" s="28">
        <v>0</v>
      </c>
      <c r="E6" s="28"/>
      <c r="F6" s="28">
        <v>4</v>
      </c>
      <c r="G6" s="161">
        <v>0.75</v>
      </c>
      <c r="H6" s="164" t="s">
        <v>179</v>
      </c>
    </row>
    <row r="7" spans="1:8" x14ac:dyDescent="0.3">
      <c r="A7" s="28">
        <v>20</v>
      </c>
      <c r="B7" s="28">
        <v>1</v>
      </c>
      <c r="C7" s="28" t="s">
        <v>175</v>
      </c>
      <c r="D7" s="28">
        <v>0</v>
      </c>
      <c r="E7" s="28"/>
      <c r="F7" s="28"/>
      <c r="G7" s="161"/>
      <c r="H7" s="28"/>
    </row>
    <row r="8" spans="1:8" x14ac:dyDescent="0.3">
      <c r="A8" s="28">
        <v>21</v>
      </c>
      <c r="B8" s="28">
        <v>1</v>
      </c>
      <c r="C8" s="28" t="s">
        <v>175</v>
      </c>
      <c r="D8" s="28">
        <v>0</v>
      </c>
      <c r="E8" s="28"/>
      <c r="F8" s="28"/>
      <c r="G8" s="161"/>
      <c r="H8" s="28"/>
    </row>
    <row r="9" spans="1:8" x14ac:dyDescent="0.3">
      <c r="A9" s="28">
        <v>22</v>
      </c>
      <c r="B9" s="28">
        <v>1</v>
      </c>
      <c r="C9" s="28" t="s">
        <v>175</v>
      </c>
      <c r="D9" s="28">
        <v>0</v>
      </c>
      <c r="E9" s="28"/>
      <c r="F9" s="28"/>
      <c r="G9" s="161"/>
      <c r="H9" s="28"/>
    </row>
    <row r="10" spans="1:8" x14ac:dyDescent="0.3">
      <c r="A10" s="28">
        <v>23</v>
      </c>
      <c r="B10" s="28">
        <v>1</v>
      </c>
      <c r="C10" s="28" t="s">
        <v>175</v>
      </c>
      <c r="D10" s="28">
        <v>0</v>
      </c>
      <c r="E10" s="28"/>
      <c r="F10" s="28"/>
      <c r="G10" s="161"/>
      <c r="H10" s="28"/>
    </row>
    <row r="11" spans="1:8" x14ac:dyDescent="0.3">
      <c r="A11" s="28">
        <v>24</v>
      </c>
      <c r="B11" s="28">
        <v>1</v>
      </c>
      <c r="C11" s="28" t="s">
        <v>175</v>
      </c>
      <c r="D11" s="28">
        <v>0</v>
      </c>
      <c r="E11" s="28"/>
      <c r="F11" s="28"/>
      <c r="G11" s="161"/>
      <c r="H11" s="28"/>
    </row>
    <row r="12" spans="1:8" x14ac:dyDescent="0.3">
      <c r="A12" s="28">
        <v>25</v>
      </c>
      <c r="B12" s="28">
        <v>1</v>
      </c>
      <c r="C12" s="28" t="s">
        <v>175</v>
      </c>
      <c r="D12" s="28">
        <v>0</v>
      </c>
      <c r="E12" s="28"/>
      <c r="F12" s="28"/>
      <c r="G12" s="161"/>
      <c r="H12" s="28"/>
    </row>
    <row r="13" spans="1:8" x14ac:dyDescent="0.3">
      <c r="A13" s="28">
        <v>26</v>
      </c>
      <c r="B13" s="28">
        <v>1</v>
      </c>
      <c r="C13" s="28" t="s">
        <v>175</v>
      </c>
      <c r="D13" s="28">
        <v>0</v>
      </c>
      <c r="E13" s="28"/>
      <c r="F13" s="28"/>
      <c r="G13" s="161"/>
      <c r="H13" s="28"/>
    </row>
    <row r="14" spans="1:8" x14ac:dyDescent="0.3">
      <c r="A14" s="28">
        <v>27</v>
      </c>
      <c r="B14" s="28">
        <v>1</v>
      </c>
      <c r="C14" s="28" t="s">
        <v>175</v>
      </c>
      <c r="D14" s="28">
        <v>0</v>
      </c>
      <c r="E14" s="28"/>
      <c r="F14" s="28"/>
      <c r="G14" s="161"/>
      <c r="H14" s="28"/>
    </row>
    <row r="15" spans="1:8" x14ac:dyDescent="0.3">
      <c r="A15" s="28">
        <v>28</v>
      </c>
      <c r="B15" s="28">
        <v>1</v>
      </c>
      <c r="C15" s="28" t="s">
        <v>175</v>
      </c>
      <c r="D15" s="28">
        <v>0</v>
      </c>
      <c r="E15" s="28"/>
      <c r="F15" s="28"/>
      <c r="G15" s="161"/>
      <c r="H15" s="28"/>
    </row>
    <row r="16" spans="1:8" x14ac:dyDescent="0.3">
      <c r="A16" s="28">
        <v>29</v>
      </c>
      <c r="B16" s="28">
        <v>1</v>
      </c>
      <c r="C16" s="28" t="s">
        <v>175</v>
      </c>
      <c r="D16" s="28">
        <v>0</v>
      </c>
      <c r="E16" s="28"/>
      <c r="F16" s="28"/>
      <c r="G16" s="161"/>
      <c r="H16" s="28"/>
    </row>
    <row r="17" spans="1:8" x14ac:dyDescent="0.3">
      <c r="A17" s="28">
        <v>30</v>
      </c>
      <c r="B17" s="28">
        <v>1</v>
      </c>
      <c r="C17" s="28" t="s">
        <v>175</v>
      </c>
      <c r="D17" s="28">
        <v>0</v>
      </c>
      <c r="E17" s="28"/>
      <c r="F17" s="28"/>
      <c r="G17" s="161"/>
      <c r="H17" s="28"/>
    </row>
    <row r="18" spans="1:8" x14ac:dyDescent="0.3">
      <c r="A18" s="28">
        <v>31</v>
      </c>
      <c r="B18" s="28">
        <v>1</v>
      </c>
      <c r="C18" s="28" t="s">
        <v>175</v>
      </c>
      <c r="D18" s="28">
        <v>0</v>
      </c>
      <c r="E18" s="28"/>
      <c r="F18" s="28"/>
      <c r="G18" s="161"/>
      <c r="H18" s="28"/>
    </row>
    <row r="19" spans="1:8" x14ac:dyDescent="0.3">
      <c r="A19" s="28">
        <v>32</v>
      </c>
      <c r="B19" s="28">
        <v>1</v>
      </c>
      <c r="C19" s="28" t="s">
        <v>175</v>
      </c>
      <c r="D19" s="28">
        <v>0</v>
      </c>
      <c r="E19" s="28"/>
      <c r="F19" s="28"/>
      <c r="G19" s="161"/>
      <c r="H19" s="28"/>
    </row>
    <row r="20" spans="1:8" x14ac:dyDescent="0.3">
      <c r="A20" s="28">
        <v>33</v>
      </c>
      <c r="B20" s="28">
        <v>1</v>
      </c>
      <c r="C20" s="28" t="s">
        <v>175</v>
      </c>
      <c r="D20" s="28">
        <v>0</v>
      </c>
      <c r="E20" s="28"/>
      <c r="F20" s="28"/>
      <c r="G20" s="161"/>
      <c r="H20" s="28"/>
    </row>
    <row r="21" spans="1:8" x14ac:dyDescent="0.3">
      <c r="A21" s="28">
        <v>34</v>
      </c>
      <c r="B21" s="28">
        <v>1</v>
      </c>
      <c r="C21" s="28" t="s">
        <v>175</v>
      </c>
      <c r="D21" s="28">
        <v>0</v>
      </c>
      <c r="E21" s="28"/>
      <c r="F21" s="28"/>
      <c r="G21" s="161"/>
      <c r="H21" s="28"/>
    </row>
    <row r="22" spans="1:8" x14ac:dyDescent="0.3">
      <c r="A22" s="28">
        <v>35</v>
      </c>
      <c r="B22" s="28">
        <v>1</v>
      </c>
      <c r="C22" s="28" t="s">
        <v>175</v>
      </c>
      <c r="D22" s="28">
        <v>0</v>
      </c>
      <c r="E22" s="28"/>
      <c r="F22" s="28"/>
      <c r="G22" s="161"/>
      <c r="H22" s="28"/>
    </row>
    <row r="23" spans="1:8" x14ac:dyDescent="0.3">
      <c r="A23" s="28">
        <v>36</v>
      </c>
      <c r="B23" s="28">
        <v>1</v>
      </c>
      <c r="C23" s="28" t="s">
        <v>175</v>
      </c>
      <c r="D23" s="28">
        <v>0</v>
      </c>
      <c r="E23" s="28"/>
      <c r="F23" s="28"/>
      <c r="G23" s="161"/>
      <c r="H23" s="28"/>
    </row>
    <row r="24" spans="1:8" x14ac:dyDescent="0.3">
      <c r="A24" s="28">
        <v>37</v>
      </c>
      <c r="B24" s="28">
        <v>1</v>
      </c>
      <c r="C24" s="28" t="s">
        <v>175</v>
      </c>
      <c r="D24" s="28">
        <v>0</v>
      </c>
      <c r="E24" s="28"/>
      <c r="F24" s="28"/>
      <c r="G24" s="161"/>
      <c r="H24" s="28"/>
    </row>
    <row r="25" spans="1:8" x14ac:dyDescent="0.3">
      <c r="A25" s="28">
        <v>38</v>
      </c>
      <c r="B25" s="28">
        <v>1</v>
      </c>
      <c r="C25" s="28" t="s">
        <v>175</v>
      </c>
      <c r="D25" s="28">
        <v>0</v>
      </c>
      <c r="E25" s="28"/>
      <c r="F25" s="28"/>
      <c r="G25" s="161"/>
      <c r="H25" s="28"/>
    </row>
    <row r="26" spans="1:8" x14ac:dyDescent="0.3">
      <c r="A26" s="28">
        <v>39</v>
      </c>
      <c r="B26" s="28">
        <v>1</v>
      </c>
      <c r="C26" s="28" t="s">
        <v>175</v>
      </c>
      <c r="D26" s="28">
        <v>0</v>
      </c>
      <c r="E26" s="28"/>
      <c r="F26" s="28"/>
      <c r="G26" s="161"/>
      <c r="H26" s="28"/>
    </row>
    <row r="27" spans="1:8" x14ac:dyDescent="0.3">
      <c r="A27" s="28">
        <v>40</v>
      </c>
      <c r="B27" s="28">
        <v>1</v>
      </c>
      <c r="C27" s="28" t="s">
        <v>175</v>
      </c>
      <c r="D27" s="28">
        <v>0</v>
      </c>
      <c r="E27" s="28"/>
      <c r="F27" s="28"/>
      <c r="G27" s="161"/>
      <c r="H27" s="28"/>
    </row>
    <row r="28" spans="1:8" x14ac:dyDescent="0.3">
      <c r="A28" s="28">
        <v>41</v>
      </c>
      <c r="B28" s="28">
        <v>1</v>
      </c>
      <c r="C28" s="28" t="s">
        <v>175</v>
      </c>
      <c r="D28" s="28">
        <v>0</v>
      </c>
      <c r="E28" s="28"/>
      <c r="F28" s="28"/>
      <c r="G28" s="161"/>
      <c r="H28" s="28"/>
    </row>
    <row r="29" spans="1:8" x14ac:dyDescent="0.3">
      <c r="A29" s="28">
        <v>42</v>
      </c>
      <c r="B29" s="28">
        <v>1</v>
      </c>
      <c r="C29" s="28" t="s">
        <v>175</v>
      </c>
      <c r="D29" s="28">
        <v>0</v>
      </c>
      <c r="E29" s="28"/>
      <c r="F29" s="28"/>
      <c r="G29" s="161"/>
      <c r="H29" s="28"/>
    </row>
    <row r="30" spans="1:8" x14ac:dyDescent="0.3">
      <c r="A30" s="28">
        <v>43</v>
      </c>
      <c r="B30" s="28">
        <v>1</v>
      </c>
      <c r="C30" s="28" t="s">
        <v>175</v>
      </c>
      <c r="D30" s="28">
        <v>0</v>
      </c>
      <c r="E30" s="28"/>
      <c r="F30" s="28"/>
      <c r="G30" s="161"/>
      <c r="H30" s="28"/>
    </row>
    <row r="31" spans="1:8" x14ac:dyDescent="0.3">
      <c r="A31" s="28">
        <v>44</v>
      </c>
      <c r="B31" s="28">
        <v>1</v>
      </c>
      <c r="C31" s="28" t="s">
        <v>175</v>
      </c>
      <c r="D31" s="28">
        <v>0</v>
      </c>
      <c r="E31" s="28"/>
      <c r="F31" s="28"/>
      <c r="G31" s="161"/>
      <c r="H31" s="28"/>
    </row>
    <row r="32" spans="1:8" x14ac:dyDescent="0.3">
      <c r="A32" s="28">
        <v>45</v>
      </c>
      <c r="B32" s="28">
        <v>1</v>
      </c>
      <c r="C32" s="28" t="s">
        <v>175</v>
      </c>
      <c r="D32" s="28">
        <v>0</v>
      </c>
      <c r="E32" s="28"/>
      <c r="F32" s="28"/>
      <c r="G32" s="161"/>
      <c r="H32" s="28"/>
    </row>
    <row r="33" spans="1:8" x14ac:dyDescent="0.3">
      <c r="A33" s="28">
        <v>46</v>
      </c>
      <c r="B33" s="28">
        <v>1</v>
      </c>
      <c r="C33" s="28" t="s">
        <v>175</v>
      </c>
      <c r="D33" s="28">
        <v>0</v>
      </c>
      <c r="E33" s="28"/>
      <c r="F33" s="28"/>
      <c r="G33" s="161"/>
      <c r="H33" s="28"/>
    </row>
    <row r="34" spans="1:8" x14ac:dyDescent="0.3">
      <c r="A34" s="28">
        <v>47</v>
      </c>
      <c r="B34" s="28">
        <v>1</v>
      </c>
      <c r="C34" s="28" t="s">
        <v>175</v>
      </c>
      <c r="D34" s="28">
        <v>0</v>
      </c>
      <c r="E34" s="28"/>
      <c r="F34" s="28"/>
      <c r="G34" s="161"/>
      <c r="H34" s="28"/>
    </row>
    <row r="35" spans="1:8" x14ac:dyDescent="0.3">
      <c r="A35" s="28">
        <v>48</v>
      </c>
      <c r="B35" s="28">
        <v>1</v>
      </c>
      <c r="C35" s="28" t="s">
        <v>175</v>
      </c>
      <c r="D35" s="28">
        <v>0</v>
      </c>
      <c r="E35" s="28"/>
      <c r="F35" s="28"/>
      <c r="G35" s="161"/>
      <c r="H35" s="28"/>
    </row>
    <row r="36" spans="1:8" x14ac:dyDescent="0.3">
      <c r="A36" s="28">
        <v>49</v>
      </c>
      <c r="B36" s="28">
        <v>1</v>
      </c>
      <c r="C36" s="28" t="s">
        <v>175</v>
      </c>
      <c r="D36" s="28">
        <v>0</v>
      </c>
      <c r="E36" s="28"/>
      <c r="F36" s="28"/>
      <c r="G36" s="161"/>
      <c r="H36" s="28"/>
    </row>
    <row r="37" spans="1:8" x14ac:dyDescent="0.3">
      <c r="A37" s="28">
        <v>50</v>
      </c>
      <c r="B37" s="28">
        <v>1</v>
      </c>
      <c r="C37" s="28" t="s">
        <v>175</v>
      </c>
      <c r="D37" s="28">
        <v>0</v>
      </c>
      <c r="E37" s="28"/>
      <c r="F37" s="28"/>
      <c r="G37" s="161"/>
      <c r="H37" s="28"/>
    </row>
    <row r="38" spans="1:8" x14ac:dyDescent="0.3">
      <c r="A38" s="28">
        <v>51</v>
      </c>
      <c r="B38" s="28">
        <v>1</v>
      </c>
      <c r="C38" s="28" t="s">
        <v>175</v>
      </c>
      <c r="D38" s="28">
        <v>0</v>
      </c>
      <c r="E38" s="28"/>
      <c r="F38" s="28"/>
      <c r="G38" s="161"/>
      <c r="H38" s="28"/>
    </row>
    <row r="39" spans="1:8" x14ac:dyDescent="0.3">
      <c r="A39" s="28">
        <v>52</v>
      </c>
      <c r="B39" s="28">
        <v>1</v>
      </c>
      <c r="C39" s="28" t="s">
        <v>175</v>
      </c>
      <c r="D39" s="28">
        <v>0</v>
      </c>
      <c r="E39" s="28"/>
      <c r="F39" s="28"/>
      <c r="G39" s="161"/>
      <c r="H39" s="28"/>
    </row>
    <row r="40" spans="1:8" x14ac:dyDescent="0.3">
      <c r="A40" s="28">
        <v>53</v>
      </c>
      <c r="B40" s="28">
        <v>1</v>
      </c>
      <c r="C40" s="28" t="s">
        <v>175</v>
      </c>
      <c r="D40" s="28">
        <v>0</v>
      </c>
      <c r="E40" s="28"/>
      <c r="F40" s="28"/>
      <c r="G40" s="161"/>
      <c r="H40" s="28"/>
    </row>
    <row r="41" spans="1:8" x14ac:dyDescent="0.3">
      <c r="A41" s="28">
        <v>54</v>
      </c>
      <c r="B41" s="28">
        <v>1</v>
      </c>
      <c r="C41" s="28" t="s">
        <v>175</v>
      </c>
      <c r="D41" s="28">
        <v>0</v>
      </c>
      <c r="E41" s="28"/>
      <c r="F41" s="28"/>
      <c r="G41" s="161"/>
      <c r="H41" s="28"/>
    </row>
    <row r="42" spans="1:8" x14ac:dyDescent="0.3">
      <c r="A42" s="28">
        <v>55</v>
      </c>
      <c r="B42" s="28">
        <v>1</v>
      </c>
      <c r="C42" s="28" t="s">
        <v>175</v>
      </c>
      <c r="D42" s="28">
        <v>0</v>
      </c>
      <c r="E42" s="28"/>
      <c r="F42" s="28"/>
      <c r="G42" s="161"/>
      <c r="H42" s="28"/>
    </row>
    <row r="43" spans="1:8" x14ac:dyDescent="0.3">
      <c r="A43" s="28">
        <v>56</v>
      </c>
      <c r="B43" s="28">
        <v>1</v>
      </c>
      <c r="C43" s="28" t="s">
        <v>175</v>
      </c>
      <c r="D43" s="28">
        <v>0</v>
      </c>
      <c r="E43" s="28"/>
      <c r="F43" s="28"/>
      <c r="G43" s="161"/>
      <c r="H43" s="28"/>
    </row>
    <row r="44" spans="1:8" x14ac:dyDescent="0.3">
      <c r="A44" s="28">
        <v>57</v>
      </c>
      <c r="B44" s="28">
        <v>1</v>
      </c>
      <c r="C44" s="28" t="s">
        <v>175</v>
      </c>
      <c r="D44" s="28">
        <v>0</v>
      </c>
      <c r="E44" s="28"/>
      <c r="F44" s="28"/>
      <c r="G44" s="161"/>
      <c r="H44" s="28"/>
    </row>
    <row r="45" spans="1:8" x14ac:dyDescent="0.3">
      <c r="A45" s="28">
        <v>58</v>
      </c>
      <c r="B45" s="28">
        <v>1</v>
      </c>
      <c r="C45" s="28" t="s">
        <v>175</v>
      </c>
      <c r="D45" s="28">
        <v>0</v>
      </c>
      <c r="E45" s="28"/>
      <c r="F45" s="28"/>
      <c r="G45" s="161"/>
      <c r="H45" s="28"/>
    </row>
    <row r="46" spans="1:8" x14ac:dyDescent="0.3">
      <c r="A46" s="28">
        <v>59</v>
      </c>
      <c r="B46" s="28">
        <v>1</v>
      </c>
      <c r="C46" s="28" t="s">
        <v>175</v>
      </c>
      <c r="D46" s="28">
        <v>0</v>
      </c>
      <c r="E46" s="28"/>
      <c r="F46" s="28"/>
      <c r="G46" s="161"/>
      <c r="H46" s="28"/>
    </row>
    <row r="47" spans="1:8" x14ac:dyDescent="0.3">
      <c r="A47" s="28">
        <v>60</v>
      </c>
      <c r="B47" s="28">
        <v>1</v>
      </c>
      <c r="C47" s="28" t="s">
        <v>175</v>
      </c>
      <c r="D47" s="28">
        <v>0</v>
      </c>
      <c r="E47" s="28"/>
      <c r="F47" s="28"/>
      <c r="G47" s="161"/>
      <c r="H47" s="28"/>
    </row>
    <row r="48" spans="1:8" x14ac:dyDescent="0.3">
      <c r="A48" s="28">
        <v>61</v>
      </c>
      <c r="B48" s="28">
        <v>1</v>
      </c>
      <c r="C48" s="28" t="s">
        <v>175</v>
      </c>
      <c r="D48" s="28">
        <v>0</v>
      </c>
      <c r="E48" s="28"/>
      <c r="F48" s="28"/>
      <c r="G48" s="161"/>
      <c r="H48" s="28"/>
    </row>
    <row r="49" spans="1:8" x14ac:dyDescent="0.3">
      <c r="A49" s="28">
        <v>62</v>
      </c>
      <c r="B49" s="28">
        <v>1</v>
      </c>
      <c r="C49" s="28" t="s">
        <v>175</v>
      </c>
      <c r="D49" s="28">
        <v>0</v>
      </c>
      <c r="E49" s="28"/>
      <c r="F49" s="28"/>
      <c r="G49" s="161"/>
      <c r="H49" s="28"/>
    </row>
    <row r="50" spans="1:8" x14ac:dyDescent="0.3">
      <c r="A50" s="28">
        <v>63</v>
      </c>
      <c r="B50" s="28">
        <v>1</v>
      </c>
      <c r="C50" s="28" t="s">
        <v>175</v>
      </c>
      <c r="D50" s="28">
        <v>0</v>
      </c>
      <c r="E50" s="28"/>
      <c r="F50" s="28"/>
      <c r="G50" s="161"/>
      <c r="H50" s="28"/>
    </row>
    <row r="51" spans="1:8" x14ac:dyDescent="0.3">
      <c r="A51" s="28">
        <v>64</v>
      </c>
      <c r="B51" s="28">
        <v>1</v>
      </c>
      <c r="C51" s="28" t="s">
        <v>175</v>
      </c>
      <c r="D51" s="28">
        <v>0</v>
      </c>
      <c r="E51" s="28"/>
      <c r="F51" s="28"/>
      <c r="G51" s="161"/>
      <c r="H51" s="28"/>
    </row>
    <row r="52" spans="1:8" x14ac:dyDescent="0.3">
      <c r="A52" s="28">
        <v>65</v>
      </c>
      <c r="B52" s="28">
        <v>2</v>
      </c>
      <c r="C52" s="28" t="s">
        <v>110</v>
      </c>
      <c r="D52" s="28">
        <v>0.35</v>
      </c>
      <c r="E52" s="28"/>
      <c r="F52" s="28"/>
      <c r="G52" s="161"/>
      <c r="H52" s="28"/>
    </row>
    <row r="53" spans="1:8" x14ac:dyDescent="0.3">
      <c r="A53" s="28">
        <v>66</v>
      </c>
      <c r="B53" s="28">
        <v>2</v>
      </c>
      <c r="C53" s="28" t="s">
        <v>110</v>
      </c>
      <c r="D53" s="28">
        <v>0.35</v>
      </c>
      <c r="E53" s="28"/>
      <c r="F53" s="28"/>
      <c r="G53" s="161"/>
      <c r="H53" s="28"/>
    </row>
    <row r="54" spans="1:8" x14ac:dyDescent="0.3">
      <c r="A54" s="28">
        <v>67</v>
      </c>
      <c r="B54" s="28">
        <v>2</v>
      </c>
      <c r="C54" s="28" t="s">
        <v>110</v>
      </c>
      <c r="D54" s="28">
        <v>0.35</v>
      </c>
      <c r="E54" s="28"/>
      <c r="F54" s="28"/>
      <c r="G54" s="161"/>
      <c r="H54" s="28"/>
    </row>
    <row r="55" spans="1:8" x14ac:dyDescent="0.3">
      <c r="A55" s="28">
        <v>68</v>
      </c>
      <c r="B55" s="28">
        <v>2</v>
      </c>
      <c r="C55" s="28" t="s">
        <v>110</v>
      </c>
      <c r="D55" s="28">
        <v>0.35</v>
      </c>
      <c r="E55" s="28"/>
      <c r="F55" s="28"/>
      <c r="G55" s="161"/>
      <c r="H55" s="28"/>
    </row>
    <row r="56" spans="1:8" x14ac:dyDescent="0.3">
      <c r="A56" s="28">
        <v>69</v>
      </c>
      <c r="B56" s="28">
        <v>2</v>
      </c>
      <c r="C56" s="28" t="s">
        <v>110</v>
      </c>
      <c r="D56" s="28">
        <v>0.35</v>
      </c>
      <c r="E56" s="28"/>
      <c r="F56" s="28"/>
      <c r="G56" s="161"/>
      <c r="H56" s="28"/>
    </row>
    <row r="57" spans="1:8" x14ac:dyDescent="0.3">
      <c r="A57" s="28">
        <v>70</v>
      </c>
      <c r="B57" s="28">
        <v>3</v>
      </c>
      <c r="C57" s="28" t="s">
        <v>180</v>
      </c>
      <c r="D57" s="28">
        <v>0.6</v>
      </c>
      <c r="E57" s="28"/>
      <c r="F57" s="28"/>
      <c r="G57" s="161"/>
      <c r="H57" s="28"/>
    </row>
    <row r="58" spans="1:8" x14ac:dyDescent="0.3">
      <c r="A58" s="28">
        <v>71</v>
      </c>
      <c r="B58" s="28">
        <v>3</v>
      </c>
      <c r="C58" s="28" t="s">
        <v>180</v>
      </c>
      <c r="D58" s="28">
        <v>0.6</v>
      </c>
      <c r="E58" s="28"/>
      <c r="F58" s="28"/>
      <c r="G58" s="161"/>
      <c r="H58" s="28"/>
    </row>
    <row r="59" spans="1:8" x14ac:dyDescent="0.3">
      <c r="A59" s="28">
        <v>72</v>
      </c>
      <c r="B59" s="28">
        <v>3</v>
      </c>
      <c r="C59" s="28" t="s">
        <v>180</v>
      </c>
      <c r="D59" s="28">
        <v>0.6</v>
      </c>
      <c r="E59" s="28"/>
      <c r="F59" s="28"/>
      <c r="G59" s="161"/>
      <c r="H59" s="28"/>
    </row>
    <row r="60" spans="1:8" x14ac:dyDescent="0.3">
      <c r="A60" s="28">
        <v>73</v>
      </c>
      <c r="B60" s="28">
        <v>3</v>
      </c>
      <c r="C60" s="28" t="s">
        <v>180</v>
      </c>
      <c r="D60" s="28">
        <v>0.6</v>
      </c>
      <c r="E60" s="28"/>
      <c r="F60" s="28"/>
      <c r="G60" s="161"/>
      <c r="H60" s="28"/>
    </row>
    <row r="61" spans="1:8" x14ac:dyDescent="0.3">
      <c r="A61" s="28">
        <v>74</v>
      </c>
      <c r="B61" s="28">
        <v>3</v>
      </c>
      <c r="C61" s="28" t="s">
        <v>180</v>
      </c>
      <c r="D61" s="28">
        <v>0.6</v>
      </c>
      <c r="E61" s="28"/>
      <c r="F61" s="28"/>
      <c r="G61" s="161"/>
      <c r="H61" s="28"/>
    </row>
    <row r="62" spans="1:8" x14ac:dyDescent="0.3">
      <c r="A62" s="28">
        <v>75</v>
      </c>
      <c r="B62" s="28">
        <v>4</v>
      </c>
      <c r="C62" s="28" t="s">
        <v>181</v>
      </c>
      <c r="D62" s="28">
        <v>0.75</v>
      </c>
      <c r="E62" s="28"/>
      <c r="F62" s="28"/>
      <c r="G62" s="161"/>
      <c r="H62" s="28"/>
    </row>
    <row r="63" spans="1:8" x14ac:dyDescent="0.3">
      <c r="A63" s="28">
        <v>76</v>
      </c>
      <c r="B63" s="28">
        <v>4</v>
      </c>
      <c r="C63" s="28" t="s">
        <v>181</v>
      </c>
      <c r="D63" s="28">
        <v>0.75</v>
      </c>
      <c r="E63" s="28"/>
      <c r="F63" s="28"/>
      <c r="G63" s="161"/>
      <c r="H63" s="28"/>
    </row>
    <row r="64" spans="1:8" x14ac:dyDescent="0.3">
      <c r="A64" s="28">
        <v>77</v>
      </c>
      <c r="B64" s="28">
        <v>4</v>
      </c>
      <c r="C64" s="28" t="s">
        <v>181</v>
      </c>
      <c r="D64" s="28">
        <v>0.75</v>
      </c>
      <c r="E64" s="28"/>
      <c r="F64" s="28"/>
      <c r="G64" s="161"/>
      <c r="H64" s="28"/>
    </row>
    <row r="65" spans="1:8" x14ac:dyDescent="0.3">
      <c r="A65" s="28">
        <v>78</v>
      </c>
      <c r="B65" s="28">
        <v>4</v>
      </c>
      <c r="C65" s="28" t="s">
        <v>181</v>
      </c>
      <c r="D65" s="28">
        <v>0.75</v>
      </c>
      <c r="E65" s="28"/>
      <c r="F65" s="28"/>
      <c r="G65" s="161"/>
      <c r="H65" s="28"/>
    </row>
    <row r="66" spans="1:8" x14ac:dyDescent="0.3">
      <c r="A66" s="28">
        <v>79</v>
      </c>
      <c r="B66" s="28">
        <v>4</v>
      </c>
      <c r="C66" s="28" t="s">
        <v>181</v>
      </c>
      <c r="D66" s="28">
        <v>0.75</v>
      </c>
      <c r="E66" s="28"/>
      <c r="F66" s="28"/>
      <c r="G66" s="161"/>
      <c r="H66" s="28"/>
    </row>
    <row r="67" spans="1:8" x14ac:dyDescent="0.3">
      <c r="A67" s="28">
        <v>80</v>
      </c>
      <c r="B67" s="28">
        <v>4</v>
      </c>
      <c r="C67" s="28" t="s">
        <v>181</v>
      </c>
      <c r="D67" s="28">
        <v>0.75</v>
      </c>
      <c r="E67" s="28"/>
      <c r="F67" s="28"/>
      <c r="G67" s="161"/>
      <c r="H67" s="28"/>
    </row>
    <row r="68" spans="1:8" x14ac:dyDescent="0.3">
      <c r="A68" s="28">
        <v>81</v>
      </c>
      <c r="B68" s="28">
        <v>4</v>
      </c>
      <c r="C68" s="28" t="s">
        <v>181</v>
      </c>
      <c r="D68" s="28">
        <v>0.75</v>
      </c>
      <c r="E68" s="28"/>
      <c r="F68" s="28"/>
      <c r="G68" s="161"/>
      <c r="H68" s="28"/>
    </row>
    <row r="69" spans="1:8" x14ac:dyDescent="0.3">
      <c r="A69" s="28">
        <v>82</v>
      </c>
      <c r="B69" s="28">
        <v>4</v>
      </c>
      <c r="C69" s="28" t="s">
        <v>181</v>
      </c>
      <c r="D69" s="28">
        <v>0.75</v>
      </c>
      <c r="E69" s="28"/>
      <c r="F69" s="28"/>
      <c r="G69" s="161"/>
      <c r="H69" s="28"/>
    </row>
    <row r="70" spans="1:8" x14ac:dyDescent="0.3">
      <c r="A70" s="28">
        <v>83</v>
      </c>
      <c r="B70" s="28">
        <v>4</v>
      </c>
      <c r="C70" s="28" t="s">
        <v>181</v>
      </c>
      <c r="D70" s="28">
        <v>0.75</v>
      </c>
      <c r="E70" s="28"/>
      <c r="F70" s="28"/>
      <c r="G70" s="161"/>
      <c r="H70" s="28"/>
    </row>
    <row r="71" spans="1:8" x14ac:dyDescent="0.3">
      <c r="A71" s="28">
        <v>84</v>
      </c>
      <c r="B71" s="28">
        <v>4</v>
      </c>
      <c r="C71" s="28" t="s">
        <v>181</v>
      </c>
      <c r="D71" s="28">
        <v>0.75</v>
      </c>
      <c r="E71" s="28"/>
      <c r="F71" s="28"/>
      <c r="G71" s="161"/>
      <c r="H71" s="28"/>
    </row>
    <row r="72" spans="1:8" x14ac:dyDescent="0.3">
      <c r="A72" s="28">
        <v>85</v>
      </c>
      <c r="B72" s="28">
        <v>4</v>
      </c>
      <c r="C72" s="28" t="s">
        <v>181</v>
      </c>
      <c r="D72" s="28">
        <v>0.75</v>
      </c>
      <c r="E72" s="28"/>
      <c r="F72" s="28"/>
      <c r="G72" s="161"/>
      <c r="H72" s="28"/>
    </row>
    <row r="73" spans="1:8" x14ac:dyDescent="0.3">
      <c r="A73" s="28">
        <v>86</v>
      </c>
      <c r="B73" s="28">
        <v>4</v>
      </c>
      <c r="C73" s="28" t="s">
        <v>181</v>
      </c>
      <c r="D73" s="28">
        <v>0.75</v>
      </c>
      <c r="E73" s="28"/>
      <c r="F73" s="28"/>
      <c r="G73" s="161"/>
      <c r="H73" s="28"/>
    </row>
    <row r="74" spans="1:8" x14ac:dyDescent="0.3">
      <c r="A74" s="28">
        <v>87</v>
      </c>
      <c r="B74" s="28">
        <v>4</v>
      </c>
      <c r="C74" s="28" t="s">
        <v>181</v>
      </c>
      <c r="D74" s="28">
        <v>0.75</v>
      </c>
      <c r="E74" s="28"/>
      <c r="F74" s="28"/>
      <c r="G74" s="161"/>
      <c r="H74" s="28"/>
    </row>
    <row r="75" spans="1:8" x14ac:dyDescent="0.3">
      <c r="A75" s="28">
        <v>88</v>
      </c>
      <c r="B75" s="28">
        <v>4</v>
      </c>
      <c r="C75" s="28" t="s">
        <v>181</v>
      </c>
      <c r="D75" s="28">
        <v>0.75</v>
      </c>
      <c r="E75" s="28"/>
      <c r="F75" s="28"/>
      <c r="G75" s="161"/>
      <c r="H75" s="28"/>
    </row>
    <row r="76" spans="1:8" x14ac:dyDescent="0.3">
      <c r="A76" s="28">
        <v>89</v>
      </c>
      <c r="B76" s="28">
        <v>4</v>
      </c>
      <c r="C76" s="28" t="s">
        <v>181</v>
      </c>
      <c r="D76" s="28">
        <v>0.75</v>
      </c>
      <c r="E76" s="28"/>
      <c r="F76" s="28"/>
      <c r="G76" s="161"/>
      <c r="H76" s="28"/>
    </row>
    <row r="77" spans="1:8" x14ac:dyDescent="0.3">
      <c r="A77" s="28">
        <v>90</v>
      </c>
      <c r="B77" s="28">
        <v>4</v>
      </c>
      <c r="C77" s="28" t="s">
        <v>181</v>
      </c>
      <c r="D77" s="28">
        <v>0.75</v>
      </c>
      <c r="E77" s="28"/>
      <c r="F77" s="28"/>
      <c r="G77" s="161"/>
      <c r="H77" s="28"/>
    </row>
    <row r="78" spans="1:8" x14ac:dyDescent="0.3">
      <c r="A78" s="28">
        <v>91</v>
      </c>
      <c r="B78" s="28">
        <v>4</v>
      </c>
      <c r="C78" s="28" t="s">
        <v>181</v>
      </c>
      <c r="D78" s="28">
        <v>0.75</v>
      </c>
      <c r="E78" s="28"/>
      <c r="F78" s="28"/>
      <c r="G78" s="161"/>
      <c r="H78" s="28"/>
    </row>
    <row r="79" spans="1:8" x14ac:dyDescent="0.3">
      <c r="A79" s="28">
        <v>92</v>
      </c>
      <c r="B79" s="28">
        <v>4</v>
      </c>
      <c r="C79" s="28" t="s">
        <v>181</v>
      </c>
      <c r="D79" s="28">
        <v>0.75</v>
      </c>
      <c r="E79" s="28"/>
      <c r="F79" s="28"/>
      <c r="G79" s="161"/>
      <c r="H79" s="28"/>
    </row>
    <row r="80" spans="1:8" x14ac:dyDescent="0.3">
      <c r="A80" s="28">
        <v>93</v>
      </c>
      <c r="B80" s="28">
        <v>4</v>
      </c>
      <c r="C80" s="28" t="s">
        <v>181</v>
      </c>
      <c r="D80" s="28">
        <v>0.75</v>
      </c>
      <c r="E80" s="28"/>
      <c r="F80" s="28"/>
      <c r="G80" s="161"/>
      <c r="H80" s="28"/>
    </row>
    <row r="81" spans="1:8" x14ac:dyDescent="0.3">
      <c r="A81" s="28">
        <v>94</v>
      </c>
      <c r="B81" s="28">
        <v>4</v>
      </c>
      <c r="C81" s="28" t="s">
        <v>181</v>
      </c>
      <c r="D81" s="28">
        <v>0.75</v>
      </c>
      <c r="E81" s="28"/>
      <c r="F81" s="28"/>
      <c r="G81" s="161"/>
      <c r="H81" s="28"/>
    </row>
    <row r="82" spans="1:8" x14ac:dyDescent="0.3">
      <c r="A82" s="28">
        <v>95</v>
      </c>
      <c r="B82" s="28">
        <v>4</v>
      </c>
      <c r="C82" s="28" t="s">
        <v>181</v>
      </c>
      <c r="D82" s="28">
        <v>0.75</v>
      </c>
      <c r="E82" s="28"/>
      <c r="F82" s="28"/>
      <c r="G82" s="161"/>
      <c r="H82" s="28"/>
    </row>
    <row r="83" spans="1:8" x14ac:dyDescent="0.3">
      <c r="A83" s="28">
        <v>96</v>
      </c>
      <c r="B83" s="28">
        <v>4</v>
      </c>
      <c r="C83" s="28" t="s">
        <v>181</v>
      </c>
      <c r="D83" s="28">
        <v>0.75</v>
      </c>
      <c r="E83" s="28"/>
      <c r="F83" s="28"/>
      <c r="G83" s="161"/>
      <c r="H83" s="28"/>
    </row>
    <row r="84" spans="1:8" x14ac:dyDescent="0.3">
      <c r="A84" s="28">
        <v>97</v>
      </c>
      <c r="B84" s="28">
        <v>4</v>
      </c>
      <c r="C84" s="28" t="s">
        <v>181</v>
      </c>
      <c r="D84" s="28">
        <v>0.75</v>
      </c>
      <c r="E84" s="28"/>
      <c r="F84" s="28"/>
      <c r="G84" s="161"/>
      <c r="H84" s="28"/>
    </row>
    <row r="85" spans="1:8" x14ac:dyDescent="0.3">
      <c r="A85" s="28">
        <v>98</v>
      </c>
      <c r="B85" s="28">
        <v>4</v>
      </c>
      <c r="C85" s="28" t="s">
        <v>181</v>
      </c>
      <c r="D85" s="28">
        <v>0.75</v>
      </c>
      <c r="E85" s="28"/>
      <c r="F85" s="28"/>
      <c r="G85" s="161"/>
      <c r="H85" s="28"/>
    </row>
    <row r="86" spans="1:8" x14ac:dyDescent="0.3">
      <c r="A86" s="28">
        <v>99</v>
      </c>
      <c r="B86" s="28">
        <v>4</v>
      </c>
      <c r="C86" s="28" t="s">
        <v>181</v>
      </c>
      <c r="D86" s="28">
        <v>0.75</v>
      </c>
      <c r="E86" s="28"/>
      <c r="F86" s="28"/>
      <c r="G86" s="161"/>
      <c r="H86" s="28"/>
    </row>
    <row r="87" spans="1:8" x14ac:dyDescent="0.3">
      <c r="A87" s="28"/>
      <c r="B87" s="28"/>
      <c r="C87" s="28"/>
      <c r="D87" s="28"/>
      <c r="E87" s="28"/>
      <c r="F87" s="28"/>
      <c r="G87" s="161"/>
      <c r="H87" s="28"/>
    </row>
    <row r="88" spans="1:8" x14ac:dyDescent="0.3">
      <c r="A88" s="28"/>
      <c r="B88" s="28"/>
      <c r="C88" s="28"/>
      <c r="D88" s="28"/>
      <c r="E88" s="28"/>
      <c r="F88" s="28"/>
      <c r="G88" s="161"/>
      <c r="H88" s="28"/>
    </row>
    <row r="89" spans="1:8" ht="28.8" x14ac:dyDescent="0.3">
      <c r="A89" s="28" t="s">
        <v>167</v>
      </c>
      <c r="B89" s="28"/>
      <c r="C89" s="28"/>
      <c r="D89" s="28"/>
      <c r="E89" s="28"/>
      <c r="F89" s="28"/>
      <c r="G89" s="161"/>
      <c r="H89" s="28"/>
    </row>
  </sheetData>
  <printOptions horizontalCentered="1"/>
  <pageMargins left="0.30000000000000004" right="0.30000000000000004" top="0.4" bottom="0.4" header="0.2" footer="0.2"/>
  <pageSetup scale="96" fitToHeight="0" orientation="portrait" horizontalDpi="360" verticalDpi="360" r:id="rId1"/>
  <rowBreaks count="1" manualBreakCount="1">
    <brk id="47"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tint="4.9989318521683403E-2"/>
    <pageSetUpPr fitToPage="1"/>
  </sheetPr>
  <dimension ref="A1:O37"/>
  <sheetViews>
    <sheetView workbookViewId="0">
      <selection activeCell="C3" sqref="C3:M3"/>
    </sheetView>
  </sheetViews>
  <sheetFormatPr defaultColWidth="8.44140625" defaultRowHeight="13.8" x14ac:dyDescent="0.3"/>
  <cols>
    <col min="1" max="14" width="8.33203125" style="3" customWidth="1"/>
    <col min="15" max="256" width="8.44140625" style="3"/>
    <col min="257" max="257" width="32.5546875" style="3" customWidth="1"/>
    <col min="258" max="512" width="8.44140625" style="3"/>
    <col min="513" max="513" width="32.5546875" style="3" customWidth="1"/>
    <col min="514" max="768" width="8.44140625" style="3"/>
    <col min="769" max="769" width="32.5546875" style="3" customWidth="1"/>
    <col min="770" max="1024" width="8.44140625" style="3"/>
    <col min="1025" max="1025" width="32.5546875" style="3" customWidth="1"/>
    <col min="1026" max="1280" width="8.44140625" style="3"/>
    <col min="1281" max="1281" width="32.5546875" style="3" customWidth="1"/>
    <col min="1282" max="1536" width="8.44140625" style="3"/>
    <col min="1537" max="1537" width="32.5546875" style="3" customWidth="1"/>
    <col min="1538" max="1792" width="8.44140625" style="3"/>
    <col min="1793" max="1793" width="32.5546875" style="3" customWidth="1"/>
    <col min="1794" max="2048" width="8.44140625" style="3"/>
    <col min="2049" max="2049" width="32.5546875" style="3" customWidth="1"/>
    <col min="2050" max="2304" width="8.44140625" style="3"/>
    <col min="2305" max="2305" width="32.5546875" style="3" customWidth="1"/>
    <col min="2306" max="2560" width="8.44140625" style="3"/>
    <col min="2561" max="2561" width="32.5546875" style="3" customWidth="1"/>
    <col min="2562" max="2816" width="8.44140625" style="3"/>
    <col min="2817" max="2817" width="32.5546875" style="3" customWidth="1"/>
    <col min="2818" max="3072" width="8.44140625" style="3"/>
    <col min="3073" max="3073" width="32.5546875" style="3" customWidth="1"/>
    <col min="3074" max="3328" width="8.44140625" style="3"/>
    <col min="3329" max="3329" width="32.5546875" style="3" customWidth="1"/>
    <col min="3330" max="3584" width="8.44140625" style="3"/>
    <col min="3585" max="3585" width="32.5546875" style="3" customWidth="1"/>
    <col min="3586" max="3840" width="8.44140625" style="3"/>
    <col min="3841" max="3841" width="32.5546875" style="3" customWidth="1"/>
    <col min="3842" max="4096" width="8.44140625" style="3"/>
    <col min="4097" max="4097" width="32.5546875" style="3" customWidth="1"/>
    <col min="4098" max="4352" width="8.44140625" style="3"/>
    <col min="4353" max="4353" width="32.5546875" style="3" customWidth="1"/>
    <col min="4354" max="4608" width="8.44140625" style="3"/>
    <col min="4609" max="4609" width="32.5546875" style="3" customWidth="1"/>
    <col min="4610" max="4864" width="8.44140625" style="3"/>
    <col min="4865" max="4865" width="32.5546875" style="3" customWidth="1"/>
    <col min="4866" max="5120" width="8.44140625" style="3"/>
    <col min="5121" max="5121" width="32.5546875" style="3" customWidth="1"/>
    <col min="5122" max="5376" width="8.44140625" style="3"/>
    <col min="5377" max="5377" width="32.5546875" style="3" customWidth="1"/>
    <col min="5378" max="5632" width="8.44140625" style="3"/>
    <col min="5633" max="5633" width="32.5546875" style="3" customWidth="1"/>
    <col min="5634" max="5888" width="8.44140625" style="3"/>
    <col min="5889" max="5889" width="32.5546875" style="3" customWidth="1"/>
    <col min="5890" max="6144" width="8.44140625" style="3"/>
    <col min="6145" max="6145" width="32.5546875" style="3" customWidth="1"/>
    <col min="6146" max="6400" width="8.44140625" style="3"/>
    <col min="6401" max="6401" width="32.5546875" style="3" customWidth="1"/>
    <col min="6402" max="6656" width="8.44140625" style="3"/>
    <col min="6657" max="6657" width="32.5546875" style="3" customWidth="1"/>
    <col min="6658" max="6912" width="8.44140625" style="3"/>
    <col min="6913" max="6913" width="32.5546875" style="3" customWidth="1"/>
    <col min="6914" max="7168" width="8.44140625" style="3"/>
    <col min="7169" max="7169" width="32.5546875" style="3" customWidth="1"/>
    <col min="7170" max="7424" width="8.44140625" style="3"/>
    <col min="7425" max="7425" width="32.5546875" style="3" customWidth="1"/>
    <col min="7426" max="7680" width="8.44140625" style="3"/>
    <col min="7681" max="7681" width="32.5546875" style="3" customWidth="1"/>
    <col min="7682" max="7936" width="8.44140625" style="3"/>
    <col min="7937" max="7937" width="32.5546875" style="3" customWidth="1"/>
    <col min="7938" max="8192" width="8.44140625" style="3"/>
    <col min="8193" max="8193" width="32.5546875" style="3" customWidth="1"/>
    <col min="8194" max="8448" width="8.44140625" style="3"/>
    <col min="8449" max="8449" width="32.5546875" style="3" customWidth="1"/>
    <col min="8450" max="8704" width="8.44140625" style="3"/>
    <col min="8705" max="8705" width="32.5546875" style="3" customWidth="1"/>
    <col min="8706" max="8960" width="8.44140625" style="3"/>
    <col min="8961" max="8961" width="32.5546875" style="3" customWidth="1"/>
    <col min="8962" max="9216" width="8.44140625" style="3"/>
    <col min="9217" max="9217" width="32.5546875" style="3" customWidth="1"/>
    <col min="9218" max="9472" width="8.44140625" style="3"/>
    <col min="9473" max="9473" width="32.5546875" style="3" customWidth="1"/>
    <col min="9474" max="9728" width="8.44140625" style="3"/>
    <col min="9729" max="9729" width="32.5546875" style="3" customWidth="1"/>
    <col min="9730" max="9984" width="8.44140625" style="3"/>
    <col min="9985" max="9985" width="32.5546875" style="3" customWidth="1"/>
    <col min="9986" max="10240" width="8.44140625" style="3"/>
    <col min="10241" max="10241" width="32.5546875" style="3" customWidth="1"/>
    <col min="10242" max="10496" width="8.44140625" style="3"/>
    <col min="10497" max="10497" width="32.5546875" style="3" customWidth="1"/>
    <col min="10498" max="10752" width="8.44140625" style="3"/>
    <col min="10753" max="10753" width="32.5546875" style="3" customWidth="1"/>
    <col min="10754" max="11008" width="8.44140625" style="3"/>
    <col min="11009" max="11009" width="32.5546875" style="3" customWidth="1"/>
    <col min="11010" max="11264" width="8.44140625" style="3"/>
    <col min="11265" max="11265" width="32.5546875" style="3" customWidth="1"/>
    <col min="11266" max="11520" width="8.44140625" style="3"/>
    <col min="11521" max="11521" width="32.5546875" style="3" customWidth="1"/>
    <col min="11522" max="11776" width="8.44140625" style="3"/>
    <col min="11777" max="11777" width="32.5546875" style="3" customWidth="1"/>
    <col min="11778" max="12032" width="8.44140625" style="3"/>
    <col min="12033" max="12033" width="32.5546875" style="3" customWidth="1"/>
    <col min="12034" max="12288" width="8.44140625" style="3"/>
    <col min="12289" max="12289" width="32.5546875" style="3" customWidth="1"/>
    <col min="12290" max="12544" width="8.44140625" style="3"/>
    <col min="12545" max="12545" width="32.5546875" style="3" customWidth="1"/>
    <col min="12546" max="12800" width="8.44140625" style="3"/>
    <col min="12801" max="12801" width="32.5546875" style="3" customWidth="1"/>
    <col min="12802" max="13056" width="8.44140625" style="3"/>
    <col min="13057" max="13057" width="32.5546875" style="3" customWidth="1"/>
    <col min="13058" max="13312" width="8.44140625" style="3"/>
    <col min="13313" max="13313" width="32.5546875" style="3" customWidth="1"/>
    <col min="13314" max="13568" width="8.44140625" style="3"/>
    <col min="13569" max="13569" width="32.5546875" style="3" customWidth="1"/>
    <col min="13570" max="13824" width="8.44140625" style="3"/>
    <col min="13825" max="13825" width="32.5546875" style="3" customWidth="1"/>
    <col min="13826" max="14080" width="8.44140625" style="3"/>
    <col min="14081" max="14081" width="32.5546875" style="3" customWidth="1"/>
    <col min="14082" max="14336" width="8.44140625" style="3"/>
    <col min="14337" max="14337" width="32.5546875" style="3" customWidth="1"/>
    <col min="14338" max="14592" width="8.44140625" style="3"/>
    <col min="14593" max="14593" width="32.5546875" style="3" customWidth="1"/>
    <col min="14594" max="14848" width="8.44140625" style="3"/>
    <col min="14849" max="14849" width="32.5546875" style="3" customWidth="1"/>
    <col min="14850" max="15104" width="8.44140625" style="3"/>
    <col min="15105" max="15105" width="32.5546875" style="3" customWidth="1"/>
    <col min="15106" max="15360" width="8.44140625" style="3"/>
    <col min="15361" max="15361" width="32.5546875" style="3" customWidth="1"/>
    <col min="15362" max="15616" width="8.44140625" style="3"/>
    <col min="15617" max="15617" width="32.5546875" style="3" customWidth="1"/>
    <col min="15618" max="15872" width="8.44140625" style="3"/>
    <col min="15873" max="15873" width="32.5546875" style="3" customWidth="1"/>
    <col min="15874" max="16128" width="8.44140625" style="3"/>
    <col min="16129" max="16129" width="32.5546875" style="3" customWidth="1"/>
    <col min="16130" max="16384" width="8.44140625" style="3"/>
  </cols>
  <sheetData>
    <row r="1" spans="1:15" ht="15" customHeight="1" x14ac:dyDescent="0.3">
      <c r="A1" s="5"/>
    </row>
    <row r="2" spans="1:15" ht="15" customHeight="1" thickBot="1" x14ac:dyDescent="0.35"/>
    <row r="3" spans="1:15" ht="15" thickBot="1" x14ac:dyDescent="0.35">
      <c r="A3" s="164"/>
      <c r="B3" s="164"/>
      <c r="C3" s="167">
        <v>0.122</v>
      </c>
      <c r="D3" s="168">
        <v>0.14299999999999999</v>
      </c>
      <c r="E3" s="168">
        <v>0.16400000000000001</v>
      </c>
      <c r="F3" s="168">
        <v>0.23899999999999999</v>
      </c>
      <c r="G3" s="168">
        <v>0.36599999999999999</v>
      </c>
      <c r="H3" s="168">
        <v>0.67300000000000004</v>
      </c>
      <c r="I3" s="168">
        <v>1.0649999999999999</v>
      </c>
      <c r="J3" s="168">
        <v>1.2989999999999999</v>
      </c>
      <c r="K3" s="169">
        <v>2.21</v>
      </c>
      <c r="L3" s="169">
        <v>5.157</v>
      </c>
      <c r="M3" s="169">
        <v>19.488</v>
      </c>
      <c r="N3" s="164"/>
    </row>
    <row r="4" spans="1:15" ht="14.4" x14ac:dyDescent="0.3">
      <c r="A4" s="164"/>
      <c r="B4" s="164" t="s">
        <v>54</v>
      </c>
      <c r="C4" s="164" t="s">
        <v>102</v>
      </c>
      <c r="D4" s="164" t="s">
        <v>103</v>
      </c>
      <c r="E4" s="164" t="s">
        <v>104</v>
      </c>
      <c r="F4" s="164" t="s">
        <v>105</v>
      </c>
      <c r="G4" s="164" t="s">
        <v>106</v>
      </c>
      <c r="H4" s="164" t="s">
        <v>107</v>
      </c>
      <c r="I4" s="164" t="s">
        <v>108</v>
      </c>
      <c r="J4" s="164" t="s">
        <v>109</v>
      </c>
      <c r="K4" s="164" t="s">
        <v>110</v>
      </c>
      <c r="L4" s="164" t="s">
        <v>180</v>
      </c>
      <c r="M4" s="164" t="s">
        <v>182</v>
      </c>
      <c r="N4" s="164"/>
    </row>
    <row r="5" spans="1:15" ht="14.4" x14ac:dyDescent="0.3">
      <c r="A5" s="164"/>
      <c r="B5" s="170">
        <v>10000</v>
      </c>
      <c r="C5" s="171">
        <f t="shared" ref="C5:M20" si="0">(C$3*$B5)/1000</f>
        <v>1.22</v>
      </c>
      <c r="D5" s="171">
        <f t="shared" si="0"/>
        <v>1.4299999999999997</v>
      </c>
      <c r="E5" s="171">
        <f t="shared" si="0"/>
        <v>1.64</v>
      </c>
      <c r="F5" s="171">
        <f t="shared" si="0"/>
        <v>2.39</v>
      </c>
      <c r="G5" s="171">
        <f t="shared" si="0"/>
        <v>3.66</v>
      </c>
      <c r="H5" s="171">
        <f t="shared" si="0"/>
        <v>6.73</v>
      </c>
      <c r="I5" s="171">
        <f t="shared" si="0"/>
        <v>10.65</v>
      </c>
      <c r="J5" s="171">
        <f t="shared" si="0"/>
        <v>12.99</v>
      </c>
      <c r="K5" s="171">
        <f>(K$3*$B5)/1000</f>
        <v>22.1</v>
      </c>
      <c r="L5" s="171">
        <f>(L$3*$B5)/1000</f>
        <v>51.57</v>
      </c>
      <c r="M5" s="171">
        <f>(M$3*$B5)/1000</f>
        <v>194.88</v>
      </c>
      <c r="N5" s="164"/>
      <c r="O5" s="6"/>
    </row>
    <row r="6" spans="1:15" ht="14.4" x14ac:dyDescent="0.3">
      <c r="A6" s="164"/>
      <c r="B6" s="170">
        <v>20000</v>
      </c>
      <c r="C6" s="171">
        <f t="shared" si="0"/>
        <v>2.44</v>
      </c>
      <c r="D6" s="171">
        <f t="shared" si="0"/>
        <v>2.8599999999999994</v>
      </c>
      <c r="E6" s="171">
        <f t="shared" si="0"/>
        <v>3.28</v>
      </c>
      <c r="F6" s="171">
        <f t="shared" si="0"/>
        <v>4.78</v>
      </c>
      <c r="G6" s="171">
        <f t="shared" si="0"/>
        <v>7.32</v>
      </c>
      <c r="H6" s="171">
        <f t="shared" si="0"/>
        <v>13.46</v>
      </c>
      <c r="I6" s="171">
        <f t="shared" si="0"/>
        <v>21.3</v>
      </c>
      <c r="J6" s="171">
        <f t="shared" si="0"/>
        <v>25.98</v>
      </c>
      <c r="K6" s="171">
        <f t="shared" si="0"/>
        <v>44.2</v>
      </c>
      <c r="L6" s="171">
        <f t="shared" si="0"/>
        <v>103.14</v>
      </c>
      <c r="M6" s="171">
        <f t="shared" si="0"/>
        <v>389.76</v>
      </c>
      <c r="N6" s="164"/>
    </row>
    <row r="7" spans="1:15" ht="14.4" x14ac:dyDescent="0.3">
      <c r="A7" s="164"/>
      <c r="B7" s="170">
        <v>30000</v>
      </c>
      <c r="C7" s="171">
        <f t="shared" si="0"/>
        <v>3.66</v>
      </c>
      <c r="D7" s="171">
        <f t="shared" si="0"/>
        <v>4.29</v>
      </c>
      <c r="E7" s="171">
        <f t="shared" si="0"/>
        <v>4.92</v>
      </c>
      <c r="F7" s="171">
        <f t="shared" si="0"/>
        <v>7.17</v>
      </c>
      <c r="G7" s="171">
        <f t="shared" si="0"/>
        <v>10.98</v>
      </c>
      <c r="H7" s="171">
        <f t="shared" si="0"/>
        <v>20.190000000000001</v>
      </c>
      <c r="I7" s="171">
        <f t="shared" si="0"/>
        <v>31.95</v>
      </c>
      <c r="J7" s="171">
        <f t="shared" si="0"/>
        <v>38.97</v>
      </c>
      <c r="K7" s="171">
        <f t="shared" si="0"/>
        <v>66.3</v>
      </c>
      <c r="L7" s="171">
        <f t="shared" si="0"/>
        <v>154.71</v>
      </c>
      <c r="M7" s="171">
        <f t="shared" si="0"/>
        <v>584.64</v>
      </c>
      <c r="N7" s="164"/>
    </row>
    <row r="8" spans="1:15" ht="14.4" x14ac:dyDescent="0.3">
      <c r="A8" s="164"/>
      <c r="B8" s="170">
        <v>40000</v>
      </c>
      <c r="C8" s="171">
        <f t="shared" si="0"/>
        <v>4.88</v>
      </c>
      <c r="D8" s="171">
        <f t="shared" si="0"/>
        <v>5.7199999999999989</v>
      </c>
      <c r="E8" s="171">
        <f t="shared" si="0"/>
        <v>6.56</v>
      </c>
      <c r="F8" s="171">
        <f t="shared" si="0"/>
        <v>9.56</v>
      </c>
      <c r="G8" s="171">
        <f t="shared" si="0"/>
        <v>14.64</v>
      </c>
      <c r="H8" s="171">
        <f t="shared" si="0"/>
        <v>26.92</v>
      </c>
      <c r="I8" s="171">
        <f t="shared" si="0"/>
        <v>42.6</v>
      </c>
      <c r="J8" s="171">
        <f t="shared" si="0"/>
        <v>51.96</v>
      </c>
      <c r="K8" s="171">
        <f t="shared" si="0"/>
        <v>88.4</v>
      </c>
      <c r="L8" s="171">
        <f t="shared" si="0"/>
        <v>206.28</v>
      </c>
      <c r="M8" s="171">
        <f t="shared" si="0"/>
        <v>779.52</v>
      </c>
      <c r="N8" s="164"/>
    </row>
    <row r="9" spans="1:15" ht="14.4" x14ac:dyDescent="0.3">
      <c r="A9" s="164"/>
      <c r="B9" s="170">
        <v>50000</v>
      </c>
      <c r="C9" s="171">
        <f t="shared" si="0"/>
        <v>6.1</v>
      </c>
      <c r="D9" s="171">
        <f t="shared" si="0"/>
        <v>7.1499999999999995</v>
      </c>
      <c r="E9" s="171">
        <f t="shared" si="0"/>
        <v>8.1999999999999993</v>
      </c>
      <c r="F9" s="171">
        <f t="shared" si="0"/>
        <v>11.95</v>
      </c>
      <c r="G9" s="171">
        <f t="shared" si="0"/>
        <v>18.3</v>
      </c>
      <c r="H9" s="171">
        <f t="shared" si="0"/>
        <v>33.65</v>
      </c>
      <c r="I9" s="171">
        <f t="shared" si="0"/>
        <v>53.25</v>
      </c>
      <c r="J9" s="171">
        <f t="shared" si="0"/>
        <v>64.95</v>
      </c>
      <c r="K9" s="171">
        <f t="shared" si="0"/>
        <v>110.5</v>
      </c>
      <c r="L9" s="171">
        <f t="shared" si="0"/>
        <v>257.85000000000002</v>
      </c>
      <c r="M9" s="171">
        <f t="shared" si="0"/>
        <v>974.4</v>
      </c>
      <c r="N9" s="164"/>
    </row>
    <row r="10" spans="1:15" ht="14.4" x14ac:dyDescent="0.3">
      <c r="A10" s="164"/>
      <c r="B10" s="170">
        <v>60000</v>
      </c>
      <c r="C10" s="171">
        <f t="shared" si="0"/>
        <v>7.32</v>
      </c>
      <c r="D10" s="171">
        <f t="shared" si="0"/>
        <v>8.58</v>
      </c>
      <c r="E10" s="171">
        <f t="shared" si="0"/>
        <v>9.84</v>
      </c>
      <c r="F10" s="171">
        <f t="shared" si="0"/>
        <v>14.34</v>
      </c>
      <c r="G10" s="171">
        <f t="shared" si="0"/>
        <v>21.96</v>
      </c>
      <c r="H10" s="171">
        <f t="shared" si="0"/>
        <v>40.380000000000003</v>
      </c>
      <c r="I10" s="171">
        <f t="shared" si="0"/>
        <v>63.9</v>
      </c>
      <c r="J10" s="171">
        <f t="shared" si="0"/>
        <v>77.94</v>
      </c>
      <c r="K10" s="171">
        <f t="shared" si="0"/>
        <v>132.6</v>
      </c>
      <c r="L10" s="171">
        <f t="shared" si="0"/>
        <v>309.42</v>
      </c>
      <c r="M10" s="171">
        <f t="shared" si="0"/>
        <v>1169.28</v>
      </c>
      <c r="N10" s="164"/>
    </row>
    <row r="11" spans="1:15" ht="14.4" x14ac:dyDescent="0.3">
      <c r="A11" s="164"/>
      <c r="B11" s="170">
        <v>70000</v>
      </c>
      <c r="C11" s="171">
        <f t="shared" si="0"/>
        <v>8.5399999999999991</v>
      </c>
      <c r="D11" s="171">
        <f t="shared" si="0"/>
        <v>10.01</v>
      </c>
      <c r="E11" s="171">
        <f t="shared" si="0"/>
        <v>11.48</v>
      </c>
      <c r="F11" s="171">
        <f t="shared" si="0"/>
        <v>16.73</v>
      </c>
      <c r="G11" s="171">
        <f t="shared" si="0"/>
        <v>25.62</v>
      </c>
      <c r="H11" s="171">
        <f t="shared" si="0"/>
        <v>47.11</v>
      </c>
      <c r="I11" s="171">
        <f t="shared" si="0"/>
        <v>74.55</v>
      </c>
      <c r="J11" s="171">
        <f t="shared" si="0"/>
        <v>90.93</v>
      </c>
      <c r="K11" s="171">
        <f t="shared" si="0"/>
        <v>154.69999999999999</v>
      </c>
      <c r="L11" s="171">
        <f t="shared" si="0"/>
        <v>360.99</v>
      </c>
      <c r="M11" s="171">
        <f t="shared" si="0"/>
        <v>1364.16</v>
      </c>
      <c r="N11" s="164"/>
    </row>
    <row r="12" spans="1:15" ht="14.4" x14ac:dyDescent="0.3">
      <c r="A12" s="164"/>
      <c r="B12" s="170">
        <v>80000</v>
      </c>
      <c r="C12" s="171">
        <f t="shared" si="0"/>
        <v>9.76</v>
      </c>
      <c r="D12" s="171">
        <f t="shared" si="0"/>
        <v>11.439999999999998</v>
      </c>
      <c r="E12" s="171">
        <f t="shared" si="0"/>
        <v>13.12</v>
      </c>
      <c r="F12" s="171">
        <f t="shared" si="0"/>
        <v>19.12</v>
      </c>
      <c r="G12" s="171">
        <f t="shared" si="0"/>
        <v>29.28</v>
      </c>
      <c r="H12" s="171">
        <f t="shared" si="0"/>
        <v>53.84</v>
      </c>
      <c r="I12" s="171">
        <f t="shared" si="0"/>
        <v>85.2</v>
      </c>
      <c r="J12" s="171">
        <f t="shared" si="0"/>
        <v>103.92</v>
      </c>
      <c r="K12" s="171">
        <f t="shared" si="0"/>
        <v>176.8</v>
      </c>
      <c r="L12" s="171">
        <f t="shared" si="0"/>
        <v>412.56</v>
      </c>
      <c r="M12" s="171">
        <f t="shared" si="0"/>
        <v>1559.04</v>
      </c>
      <c r="N12" s="164"/>
    </row>
    <row r="13" spans="1:15" ht="14.4" x14ac:dyDescent="0.3">
      <c r="A13" s="164"/>
      <c r="B13" s="170">
        <v>90000</v>
      </c>
      <c r="C13" s="171">
        <f t="shared" si="0"/>
        <v>10.98</v>
      </c>
      <c r="D13" s="171">
        <f t="shared" si="0"/>
        <v>12.869999999999997</v>
      </c>
      <c r="E13" s="171">
        <f t="shared" si="0"/>
        <v>14.76</v>
      </c>
      <c r="F13" s="171">
        <f t="shared" si="0"/>
        <v>21.51</v>
      </c>
      <c r="G13" s="171">
        <f t="shared" si="0"/>
        <v>32.94</v>
      </c>
      <c r="H13" s="171">
        <f t="shared" si="0"/>
        <v>60.570000000000007</v>
      </c>
      <c r="I13" s="171">
        <f t="shared" si="0"/>
        <v>95.85</v>
      </c>
      <c r="J13" s="171">
        <f t="shared" si="0"/>
        <v>116.91</v>
      </c>
      <c r="K13" s="171">
        <f t="shared" si="0"/>
        <v>198.9</v>
      </c>
      <c r="L13" s="171">
        <f t="shared" si="0"/>
        <v>464.13</v>
      </c>
      <c r="M13" s="171">
        <f t="shared" si="0"/>
        <v>1753.92</v>
      </c>
      <c r="N13" s="164"/>
    </row>
    <row r="14" spans="1:15" ht="14.4" x14ac:dyDescent="0.3">
      <c r="A14" s="164"/>
      <c r="B14" s="170">
        <v>100000</v>
      </c>
      <c r="C14" s="171">
        <f t="shared" si="0"/>
        <v>12.2</v>
      </c>
      <c r="D14" s="171">
        <f t="shared" si="0"/>
        <v>14.299999999999999</v>
      </c>
      <c r="E14" s="171">
        <f t="shared" si="0"/>
        <v>16.399999999999999</v>
      </c>
      <c r="F14" s="171">
        <f t="shared" si="0"/>
        <v>23.9</v>
      </c>
      <c r="G14" s="171">
        <f t="shared" si="0"/>
        <v>36.6</v>
      </c>
      <c r="H14" s="171">
        <f t="shared" si="0"/>
        <v>67.3</v>
      </c>
      <c r="I14" s="171">
        <f t="shared" si="0"/>
        <v>106.5</v>
      </c>
      <c r="J14" s="171">
        <f t="shared" si="0"/>
        <v>129.9</v>
      </c>
      <c r="K14" s="171">
        <f t="shared" si="0"/>
        <v>221</v>
      </c>
      <c r="L14" s="171">
        <f t="shared" si="0"/>
        <v>515.70000000000005</v>
      </c>
      <c r="M14" s="171">
        <f t="shared" si="0"/>
        <v>1948.8</v>
      </c>
      <c r="N14" s="172"/>
    </row>
    <row r="15" spans="1:15" ht="14.4" x14ac:dyDescent="0.3">
      <c r="A15" s="164"/>
      <c r="B15" s="170">
        <v>110000</v>
      </c>
      <c r="C15" s="171">
        <f t="shared" ref="C15:M30" si="1">(C$3*$B15)/1000</f>
        <v>13.42</v>
      </c>
      <c r="D15" s="171">
        <f t="shared" si="1"/>
        <v>15.729999999999999</v>
      </c>
      <c r="E15" s="171">
        <f t="shared" si="1"/>
        <v>18.04</v>
      </c>
      <c r="F15" s="171">
        <f t="shared" si="1"/>
        <v>26.29</v>
      </c>
      <c r="G15" s="171">
        <f t="shared" si="1"/>
        <v>40.26</v>
      </c>
      <c r="H15" s="171">
        <f t="shared" si="1"/>
        <v>74.03</v>
      </c>
      <c r="I15" s="171">
        <f t="shared" si="1"/>
        <v>117.15</v>
      </c>
      <c r="J15" s="171">
        <f t="shared" si="1"/>
        <v>142.88999999999999</v>
      </c>
      <c r="K15" s="171">
        <f t="shared" si="0"/>
        <v>243.1</v>
      </c>
      <c r="L15" s="171">
        <f t="shared" si="0"/>
        <v>567.27</v>
      </c>
      <c r="M15" s="171">
        <f t="shared" si="0"/>
        <v>2143.6799999999998</v>
      </c>
      <c r="N15" s="164"/>
    </row>
    <row r="16" spans="1:15" ht="14.4" x14ac:dyDescent="0.3">
      <c r="A16" s="164"/>
      <c r="B16" s="170">
        <v>120000</v>
      </c>
      <c r="C16" s="171">
        <f t="shared" si="1"/>
        <v>14.64</v>
      </c>
      <c r="D16" s="171">
        <f t="shared" si="1"/>
        <v>17.16</v>
      </c>
      <c r="E16" s="171">
        <f t="shared" si="1"/>
        <v>19.68</v>
      </c>
      <c r="F16" s="171">
        <f t="shared" si="1"/>
        <v>28.68</v>
      </c>
      <c r="G16" s="171">
        <f t="shared" si="1"/>
        <v>43.92</v>
      </c>
      <c r="H16" s="171">
        <f t="shared" si="1"/>
        <v>80.760000000000005</v>
      </c>
      <c r="I16" s="171">
        <f t="shared" si="1"/>
        <v>127.8</v>
      </c>
      <c r="J16" s="171">
        <f t="shared" si="1"/>
        <v>155.88</v>
      </c>
      <c r="K16" s="171">
        <f t="shared" si="0"/>
        <v>265.2</v>
      </c>
      <c r="L16" s="171">
        <f t="shared" si="0"/>
        <v>618.84</v>
      </c>
      <c r="M16" s="171">
        <f t="shared" si="0"/>
        <v>2338.56</v>
      </c>
      <c r="N16" s="164"/>
    </row>
    <row r="17" spans="1:14" ht="14.4" x14ac:dyDescent="0.3">
      <c r="A17" s="164"/>
      <c r="B17" s="170">
        <v>130000</v>
      </c>
      <c r="C17" s="171">
        <f t="shared" si="1"/>
        <v>15.86</v>
      </c>
      <c r="D17" s="171">
        <f t="shared" si="1"/>
        <v>18.59</v>
      </c>
      <c r="E17" s="171">
        <f t="shared" si="1"/>
        <v>21.32</v>
      </c>
      <c r="F17" s="171">
        <f t="shared" si="1"/>
        <v>31.07</v>
      </c>
      <c r="G17" s="171">
        <f t="shared" si="1"/>
        <v>47.58</v>
      </c>
      <c r="H17" s="171">
        <f t="shared" si="1"/>
        <v>87.49</v>
      </c>
      <c r="I17" s="171">
        <f t="shared" si="1"/>
        <v>138.44999999999999</v>
      </c>
      <c r="J17" s="171">
        <f t="shared" si="1"/>
        <v>168.87</v>
      </c>
      <c r="K17" s="171">
        <f t="shared" si="0"/>
        <v>287.3</v>
      </c>
      <c r="L17" s="171">
        <f t="shared" si="0"/>
        <v>670.41</v>
      </c>
      <c r="M17" s="171">
        <f t="shared" si="0"/>
        <v>2533.44</v>
      </c>
      <c r="N17" s="172"/>
    </row>
    <row r="18" spans="1:14" ht="14.4" x14ac:dyDescent="0.3">
      <c r="A18" s="164"/>
      <c r="B18" s="170">
        <v>140000</v>
      </c>
      <c r="C18" s="171">
        <f t="shared" si="1"/>
        <v>17.079999999999998</v>
      </c>
      <c r="D18" s="171">
        <f t="shared" si="1"/>
        <v>20.02</v>
      </c>
      <c r="E18" s="171">
        <f t="shared" si="1"/>
        <v>22.96</v>
      </c>
      <c r="F18" s="171">
        <f t="shared" si="1"/>
        <v>33.46</v>
      </c>
      <c r="G18" s="171">
        <f t="shared" si="1"/>
        <v>51.24</v>
      </c>
      <c r="H18" s="171">
        <f t="shared" si="1"/>
        <v>94.22</v>
      </c>
      <c r="I18" s="171">
        <f t="shared" si="1"/>
        <v>149.1</v>
      </c>
      <c r="J18" s="171">
        <f t="shared" si="1"/>
        <v>181.86</v>
      </c>
      <c r="K18" s="171">
        <f t="shared" si="0"/>
        <v>309.39999999999998</v>
      </c>
      <c r="L18" s="171">
        <f t="shared" si="0"/>
        <v>721.98</v>
      </c>
      <c r="M18" s="171">
        <f t="shared" si="0"/>
        <v>2728.32</v>
      </c>
      <c r="N18" s="164"/>
    </row>
    <row r="19" spans="1:14" ht="14.4" x14ac:dyDescent="0.3">
      <c r="A19" s="164"/>
      <c r="B19" s="170">
        <v>150000</v>
      </c>
      <c r="C19" s="171">
        <f t="shared" si="1"/>
        <v>18.3</v>
      </c>
      <c r="D19" s="171">
        <f t="shared" si="1"/>
        <v>21.45</v>
      </c>
      <c r="E19" s="171">
        <f t="shared" si="1"/>
        <v>24.6</v>
      </c>
      <c r="F19" s="171">
        <f t="shared" si="1"/>
        <v>35.85</v>
      </c>
      <c r="G19" s="171">
        <f t="shared" si="1"/>
        <v>54.9</v>
      </c>
      <c r="H19" s="171">
        <f t="shared" si="1"/>
        <v>100.95</v>
      </c>
      <c r="I19" s="171">
        <f t="shared" si="1"/>
        <v>159.75</v>
      </c>
      <c r="J19" s="171">
        <f t="shared" si="1"/>
        <v>194.85</v>
      </c>
      <c r="K19" s="171">
        <f t="shared" si="0"/>
        <v>331.5</v>
      </c>
      <c r="L19" s="171">
        <f t="shared" si="0"/>
        <v>773.55</v>
      </c>
      <c r="M19" s="171">
        <f t="shared" si="0"/>
        <v>2923.2</v>
      </c>
      <c r="N19" s="164"/>
    </row>
    <row r="20" spans="1:14" s="4" customFormat="1" ht="14.4" x14ac:dyDescent="0.3">
      <c r="A20" s="432"/>
      <c r="B20" s="173">
        <v>160000</v>
      </c>
      <c r="C20" s="174">
        <f t="shared" si="1"/>
        <v>19.52</v>
      </c>
      <c r="D20" s="174">
        <f t="shared" si="1"/>
        <v>22.879999999999995</v>
      </c>
      <c r="E20" s="174">
        <f t="shared" si="1"/>
        <v>26.24</v>
      </c>
      <c r="F20" s="174">
        <f t="shared" si="1"/>
        <v>38.24</v>
      </c>
      <c r="G20" s="174">
        <f t="shared" si="1"/>
        <v>58.56</v>
      </c>
      <c r="H20" s="174">
        <f t="shared" si="1"/>
        <v>107.68</v>
      </c>
      <c r="I20" s="174">
        <f t="shared" si="1"/>
        <v>170.4</v>
      </c>
      <c r="J20" s="174">
        <f t="shared" si="1"/>
        <v>207.84</v>
      </c>
      <c r="K20" s="174">
        <f t="shared" si="0"/>
        <v>353.6</v>
      </c>
      <c r="L20" s="174">
        <f t="shared" si="0"/>
        <v>825.12</v>
      </c>
      <c r="M20" s="174">
        <f t="shared" si="0"/>
        <v>3118.08</v>
      </c>
      <c r="N20" s="175"/>
    </row>
    <row r="21" spans="1:14" s="4" customFormat="1" ht="14.4" x14ac:dyDescent="0.3">
      <c r="A21" s="432"/>
      <c r="B21" s="173">
        <v>170000</v>
      </c>
      <c r="C21" s="174">
        <f t="shared" si="1"/>
        <v>20.74</v>
      </c>
      <c r="D21" s="174">
        <f t="shared" si="1"/>
        <v>24.309999999999995</v>
      </c>
      <c r="E21" s="174">
        <f t="shared" si="1"/>
        <v>27.88</v>
      </c>
      <c r="F21" s="174">
        <f t="shared" si="1"/>
        <v>40.630000000000003</v>
      </c>
      <c r="G21" s="174">
        <f t="shared" si="1"/>
        <v>62.22</v>
      </c>
      <c r="H21" s="174">
        <f t="shared" si="1"/>
        <v>114.41</v>
      </c>
      <c r="I21" s="174">
        <f t="shared" si="1"/>
        <v>181.05</v>
      </c>
      <c r="J21" s="174">
        <f t="shared" si="1"/>
        <v>220.83</v>
      </c>
      <c r="K21" s="174">
        <f t="shared" si="1"/>
        <v>375.7</v>
      </c>
      <c r="L21" s="174">
        <f t="shared" si="1"/>
        <v>876.69</v>
      </c>
      <c r="M21" s="174">
        <f t="shared" si="1"/>
        <v>3312.96</v>
      </c>
      <c r="N21" s="175"/>
    </row>
    <row r="22" spans="1:14" s="4" customFormat="1" ht="14.4" x14ac:dyDescent="0.3">
      <c r="A22" s="432"/>
      <c r="B22" s="173">
        <v>180000</v>
      </c>
      <c r="C22" s="174">
        <f t="shared" si="1"/>
        <v>21.96</v>
      </c>
      <c r="D22" s="174">
        <f t="shared" si="1"/>
        <v>25.739999999999995</v>
      </c>
      <c r="E22" s="174">
        <f t="shared" si="1"/>
        <v>29.52</v>
      </c>
      <c r="F22" s="174">
        <f t="shared" si="1"/>
        <v>43.02</v>
      </c>
      <c r="G22" s="174">
        <f t="shared" si="1"/>
        <v>65.88</v>
      </c>
      <c r="H22" s="174">
        <f t="shared" si="1"/>
        <v>121.14000000000001</v>
      </c>
      <c r="I22" s="174">
        <f t="shared" si="1"/>
        <v>191.7</v>
      </c>
      <c r="J22" s="174">
        <f t="shared" si="1"/>
        <v>233.82</v>
      </c>
      <c r="K22" s="174">
        <f t="shared" si="1"/>
        <v>397.8</v>
      </c>
      <c r="L22" s="174">
        <f t="shared" si="1"/>
        <v>928.26</v>
      </c>
      <c r="M22" s="174">
        <f t="shared" si="1"/>
        <v>3507.84</v>
      </c>
      <c r="N22" s="175"/>
    </row>
    <row r="23" spans="1:14" s="4" customFormat="1" ht="14.4" x14ac:dyDescent="0.3">
      <c r="A23" s="175"/>
      <c r="B23" s="173">
        <v>190000</v>
      </c>
      <c r="C23" s="174">
        <f t="shared" si="1"/>
        <v>23.18</v>
      </c>
      <c r="D23" s="174">
        <f t="shared" si="1"/>
        <v>27.169999999999995</v>
      </c>
      <c r="E23" s="174">
        <f t="shared" si="1"/>
        <v>31.16</v>
      </c>
      <c r="F23" s="174">
        <f t="shared" si="1"/>
        <v>45.41</v>
      </c>
      <c r="G23" s="174">
        <f t="shared" si="1"/>
        <v>69.540000000000006</v>
      </c>
      <c r="H23" s="174">
        <f t="shared" si="1"/>
        <v>127.87000000000002</v>
      </c>
      <c r="I23" s="174">
        <f t="shared" si="1"/>
        <v>202.35</v>
      </c>
      <c r="J23" s="174">
        <f t="shared" si="1"/>
        <v>246.81</v>
      </c>
      <c r="K23" s="174">
        <f t="shared" si="1"/>
        <v>419.9</v>
      </c>
      <c r="L23" s="174">
        <f t="shared" si="1"/>
        <v>979.83</v>
      </c>
      <c r="M23" s="174">
        <f t="shared" si="1"/>
        <v>3702.72</v>
      </c>
      <c r="N23" s="175"/>
    </row>
    <row r="24" spans="1:14" s="4" customFormat="1" ht="14.4" x14ac:dyDescent="0.3">
      <c r="A24" s="175"/>
      <c r="B24" s="173">
        <v>200000</v>
      </c>
      <c r="C24" s="174">
        <f t="shared" si="1"/>
        <v>24.4</v>
      </c>
      <c r="D24" s="174">
        <f t="shared" si="1"/>
        <v>28.599999999999998</v>
      </c>
      <c r="E24" s="174">
        <f t="shared" si="1"/>
        <v>32.799999999999997</v>
      </c>
      <c r="F24" s="174">
        <f t="shared" si="1"/>
        <v>47.8</v>
      </c>
      <c r="G24" s="174">
        <f t="shared" si="1"/>
        <v>73.2</v>
      </c>
      <c r="H24" s="174">
        <f t="shared" si="1"/>
        <v>134.6</v>
      </c>
      <c r="I24" s="174">
        <f t="shared" si="1"/>
        <v>213</v>
      </c>
      <c r="J24" s="174">
        <f t="shared" si="1"/>
        <v>259.8</v>
      </c>
      <c r="K24" s="174">
        <f t="shared" si="1"/>
        <v>442</v>
      </c>
      <c r="L24" s="174">
        <f t="shared" si="1"/>
        <v>1031.4000000000001</v>
      </c>
      <c r="M24" s="174">
        <f t="shared" si="1"/>
        <v>3897.6</v>
      </c>
      <c r="N24" s="175"/>
    </row>
    <row r="25" spans="1:14" s="4" customFormat="1" ht="14.4" x14ac:dyDescent="0.3">
      <c r="A25" s="175"/>
      <c r="B25" s="173">
        <v>210000</v>
      </c>
      <c r="C25" s="174">
        <f t="shared" ref="C25:M34" si="2">(C$3*$B25)/1000</f>
        <v>25.62</v>
      </c>
      <c r="D25" s="174">
        <f t="shared" si="2"/>
        <v>30.029999999999998</v>
      </c>
      <c r="E25" s="174">
        <f t="shared" si="2"/>
        <v>34.44</v>
      </c>
      <c r="F25" s="174">
        <f t="shared" si="2"/>
        <v>50.19</v>
      </c>
      <c r="G25" s="174">
        <f t="shared" si="2"/>
        <v>76.86</v>
      </c>
      <c r="H25" s="174">
        <f t="shared" si="2"/>
        <v>141.33000000000001</v>
      </c>
      <c r="I25" s="174">
        <f t="shared" si="2"/>
        <v>223.65</v>
      </c>
      <c r="J25" s="174">
        <f t="shared" si="2"/>
        <v>272.79000000000002</v>
      </c>
      <c r="K25" s="174">
        <f t="shared" si="1"/>
        <v>464.1</v>
      </c>
      <c r="L25" s="174">
        <f t="shared" si="1"/>
        <v>1082.97</v>
      </c>
      <c r="M25" s="174">
        <f t="shared" si="1"/>
        <v>4092.48</v>
      </c>
      <c r="N25" s="175"/>
    </row>
    <row r="26" spans="1:14" s="4" customFormat="1" ht="14.4" x14ac:dyDescent="0.3">
      <c r="A26" s="175"/>
      <c r="B26" s="173">
        <v>220000</v>
      </c>
      <c r="C26" s="174">
        <f t="shared" si="2"/>
        <v>26.84</v>
      </c>
      <c r="D26" s="174">
        <f t="shared" si="2"/>
        <v>31.459999999999997</v>
      </c>
      <c r="E26" s="174">
        <f t="shared" si="2"/>
        <v>36.08</v>
      </c>
      <c r="F26" s="174">
        <f t="shared" si="2"/>
        <v>52.58</v>
      </c>
      <c r="G26" s="174">
        <f t="shared" si="2"/>
        <v>80.52</v>
      </c>
      <c r="H26" s="174">
        <f t="shared" si="2"/>
        <v>148.06</v>
      </c>
      <c r="I26" s="174">
        <f t="shared" si="2"/>
        <v>234.3</v>
      </c>
      <c r="J26" s="174">
        <f t="shared" si="2"/>
        <v>285.77999999999997</v>
      </c>
      <c r="K26" s="174">
        <f t="shared" si="1"/>
        <v>486.2</v>
      </c>
      <c r="L26" s="174">
        <f t="shared" si="1"/>
        <v>1134.54</v>
      </c>
      <c r="M26" s="174">
        <f t="shared" si="1"/>
        <v>4287.3599999999997</v>
      </c>
      <c r="N26" s="175"/>
    </row>
    <row r="27" spans="1:14" s="4" customFormat="1" ht="14.4" x14ac:dyDescent="0.3">
      <c r="A27" s="175"/>
      <c r="B27" s="173">
        <v>230000</v>
      </c>
      <c r="C27" s="174">
        <f t="shared" si="2"/>
        <v>28.06</v>
      </c>
      <c r="D27" s="174">
        <f t="shared" si="2"/>
        <v>32.89</v>
      </c>
      <c r="E27" s="174">
        <f t="shared" si="2"/>
        <v>37.72</v>
      </c>
      <c r="F27" s="174">
        <f t="shared" si="2"/>
        <v>54.97</v>
      </c>
      <c r="G27" s="174">
        <f t="shared" si="2"/>
        <v>84.18</v>
      </c>
      <c r="H27" s="174">
        <f t="shared" si="2"/>
        <v>154.79</v>
      </c>
      <c r="I27" s="174">
        <f t="shared" si="2"/>
        <v>244.95</v>
      </c>
      <c r="J27" s="174">
        <f t="shared" si="2"/>
        <v>298.77</v>
      </c>
      <c r="K27" s="174">
        <f t="shared" si="1"/>
        <v>508.3</v>
      </c>
      <c r="L27" s="174">
        <f t="shared" si="1"/>
        <v>1186.1099999999999</v>
      </c>
      <c r="M27" s="174">
        <f t="shared" si="1"/>
        <v>4482.24</v>
      </c>
      <c r="N27" s="175"/>
    </row>
    <row r="28" spans="1:14" s="4" customFormat="1" ht="14.4" x14ac:dyDescent="0.3">
      <c r="A28" s="175"/>
      <c r="B28" s="173">
        <v>240000</v>
      </c>
      <c r="C28" s="174">
        <f t="shared" si="2"/>
        <v>29.28</v>
      </c>
      <c r="D28" s="174">
        <f t="shared" si="2"/>
        <v>34.32</v>
      </c>
      <c r="E28" s="174">
        <f t="shared" si="2"/>
        <v>39.36</v>
      </c>
      <c r="F28" s="174">
        <f t="shared" si="2"/>
        <v>57.36</v>
      </c>
      <c r="G28" s="174">
        <f t="shared" si="2"/>
        <v>87.84</v>
      </c>
      <c r="H28" s="174">
        <f t="shared" si="2"/>
        <v>161.52000000000001</v>
      </c>
      <c r="I28" s="174">
        <f t="shared" si="2"/>
        <v>255.6</v>
      </c>
      <c r="J28" s="174">
        <f t="shared" si="2"/>
        <v>311.76</v>
      </c>
      <c r="K28" s="174">
        <f t="shared" si="1"/>
        <v>530.4</v>
      </c>
      <c r="L28" s="174">
        <f t="shared" si="1"/>
        <v>1237.68</v>
      </c>
      <c r="M28" s="174">
        <f t="shared" si="1"/>
        <v>4677.12</v>
      </c>
      <c r="N28" s="175"/>
    </row>
    <row r="29" spans="1:14" s="4" customFormat="1" ht="14.4" x14ac:dyDescent="0.3">
      <c r="A29" s="175"/>
      <c r="B29" s="173">
        <v>250000</v>
      </c>
      <c r="C29" s="174">
        <f t="shared" si="2"/>
        <v>30.5</v>
      </c>
      <c r="D29" s="174">
        <f t="shared" si="2"/>
        <v>35.75</v>
      </c>
      <c r="E29" s="174">
        <f t="shared" si="2"/>
        <v>41</v>
      </c>
      <c r="F29" s="174">
        <f t="shared" si="2"/>
        <v>59.75</v>
      </c>
      <c r="G29" s="174">
        <f t="shared" si="2"/>
        <v>91.5</v>
      </c>
      <c r="H29" s="174">
        <f t="shared" si="2"/>
        <v>168.25</v>
      </c>
      <c r="I29" s="174">
        <f t="shared" si="2"/>
        <v>266.25</v>
      </c>
      <c r="J29" s="174">
        <f t="shared" si="2"/>
        <v>324.75</v>
      </c>
      <c r="K29" s="174">
        <f t="shared" si="1"/>
        <v>552.5</v>
      </c>
      <c r="L29" s="174">
        <f t="shared" si="1"/>
        <v>1289.25</v>
      </c>
      <c r="M29" s="174">
        <f t="shared" si="1"/>
        <v>4872</v>
      </c>
      <c r="N29" s="175"/>
    </row>
    <row r="30" spans="1:14" s="4" customFormat="1" ht="14.4" x14ac:dyDescent="0.3">
      <c r="A30" s="175"/>
      <c r="B30" s="173">
        <v>260000</v>
      </c>
      <c r="C30" s="174">
        <f t="shared" si="2"/>
        <v>31.72</v>
      </c>
      <c r="D30" s="174">
        <f t="shared" si="2"/>
        <v>37.18</v>
      </c>
      <c r="E30" s="174">
        <f t="shared" si="2"/>
        <v>42.64</v>
      </c>
      <c r="F30" s="174">
        <f t="shared" si="2"/>
        <v>62.14</v>
      </c>
      <c r="G30" s="174">
        <f t="shared" si="2"/>
        <v>95.16</v>
      </c>
      <c r="H30" s="174">
        <f t="shared" si="2"/>
        <v>174.98</v>
      </c>
      <c r="I30" s="174">
        <f t="shared" si="2"/>
        <v>276.89999999999998</v>
      </c>
      <c r="J30" s="174">
        <f t="shared" si="2"/>
        <v>337.74</v>
      </c>
      <c r="K30" s="174">
        <f t="shared" si="1"/>
        <v>574.6</v>
      </c>
      <c r="L30" s="174">
        <f t="shared" si="1"/>
        <v>1340.82</v>
      </c>
      <c r="M30" s="174">
        <f t="shared" si="1"/>
        <v>5066.88</v>
      </c>
      <c r="N30" s="175"/>
    </row>
    <row r="31" spans="1:14" s="4" customFormat="1" ht="14.4" x14ac:dyDescent="0.3">
      <c r="A31" s="175"/>
      <c r="B31" s="173">
        <v>270000</v>
      </c>
      <c r="C31" s="174">
        <f t="shared" si="2"/>
        <v>32.94</v>
      </c>
      <c r="D31" s="174">
        <f t="shared" si="2"/>
        <v>38.61</v>
      </c>
      <c r="E31" s="174">
        <f t="shared" si="2"/>
        <v>44.28</v>
      </c>
      <c r="F31" s="174">
        <f t="shared" si="2"/>
        <v>64.53</v>
      </c>
      <c r="G31" s="174">
        <f t="shared" si="2"/>
        <v>98.82</v>
      </c>
      <c r="H31" s="174">
        <f t="shared" si="2"/>
        <v>181.71</v>
      </c>
      <c r="I31" s="174">
        <f t="shared" si="2"/>
        <v>287.55</v>
      </c>
      <c r="J31" s="174">
        <f t="shared" si="2"/>
        <v>350.73</v>
      </c>
      <c r="K31" s="174">
        <f t="shared" si="2"/>
        <v>596.70000000000005</v>
      </c>
      <c r="L31" s="174">
        <f t="shared" si="2"/>
        <v>1392.39</v>
      </c>
      <c r="M31" s="174">
        <f t="shared" si="2"/>
        <v>5261.76</v>
      </c>
      <c r="N31" s="175"/>
    </row>
    <row r="32" spans="1:14" s="4" customFormat="1" ht="14.4" x14ac:dyDescent="0.3">
      <c r="A32" s="175"/>
      <c r="B32" s="173">
        <v>280000</v>
      </c>
      <c r="C32" s="174">
        <f t="shared" si="2"/>
        <v>34.159999999999997</v>
      </c>
      <c r="D32" s="174">
        <f t="shared" si="2"/>
        <v>40.04</v>
      </c>
      <c r="E32" s="174">
        <f t="shared" si="2"/>
        <v>45.92</v>
      </c>
      <c r="F32" s="174">
        <f t="shared" si="2"/>
        <v>66.92</v>
      </c>
      <c r="G32" s="174">
        <f t="shared" si="2"/>
        <v>102.48</v>
      </c>
      <c r="H32" s="174">
        <f t="shared" si="2"/>
        <v>188.44</v>
      </c>
      <c r="I32" s="174">
        <f t="shared" si="2"/>
        <v>298.2</v>
      </c>
      <c r="J32" s="174">
        <f t="shared" si="2"/>
        <v>363.72</v>
      </c>
      <c r="K32" s="174">
        <f t="shared" si="2"/>
        <v>618.79999999999995</v>
      </c>
      <c r="L32" s="174">
        <f t="shared" si="2"/>
        <v>1443.96</v>
      </c>
      <c r="M32" s="174">
        <f t="shared" si="2"/>
        <v>5456.64</v>
      </c>
      <c r="N32" s="175"/>
    </row>
    <row r="33" spans="1:14" s="4" customFormat="1" ht="14.4" x14ac:dyDescent="0.3">
      <c r="A33" s="175"/>
      <c r="B33" s="173">
        <v>290000</v>
      </c>
      <c r="C33" s="174">
        <f t="shared" si="2"/>
        <v>35.380000000000003</v>
      </c>
      <c r="D33" s="174">
        <f t="shared" si="2"/>
        <v>41.47</v>
      </c>
      <c r="E33" s="174">
        <f t="shared" si="2"/>
        <v>47.56</v>
      </c>
      <c r="F33" s="174">
        <f t="shared" si="2"/>
        <v>69.31</v>
      </c>
      <c r="G33" s="174">
        <f t="shared" si="2"/>
        <v>106.14</v>
      </c>
      <c r="H33" s="174">
        <f t="shared" si="2"/>
        <v>195.17</v>
      </c>
      <c r="I33" s="174">
        <f t="shared" si="2"/>
        <v>308.85000000000002</v>
      </c>
      <c r="J33" s="174">
        <f t="shared" si="2"/>
        <v>376.71</v>
      </c>
      <c r="K33" s="174">
        <f t="shared" si="2"/>
        <v>640.9</v>
      </c>
      <c r="L33" s="174">
        <f t="shared" si="2"/>
        <v>1495.53</v>
      </c>
      <c r="M33" s="174">
        <f t="shared" si="2"/>
        <v>5651.52</v>
      </c>
      <c r="N33" s="175"/>
    </row>
    <row r="34" spans="1:14" s="4" customFormat="1" ht="14.4" x14ac:dyDescent="0.3">
      <c r="A34" s="175"/>
      <c r="B34" s="173">
        <v>300000</v>
      </c>
      <c r="C34" s="174">
        <f t="shared" si="2"/>
        <v>36.6</v>
      </c>
      <c r="D34" s="174">
        <f t="shared" si="2"/>
        <v>42.9</v>
      </c>
      <c r="E34" s="174">
        <f t="shared" si="2"/>
        <v>49.2</v>
      </c>
      <c r="F34" s="174">
        <f t="shared" si="2"/>
        <v>71.7</v>
      </c>
      <c r="G34" s="174">
        <f t="shared" si="2"/>
        <v>109.8</v>
      </c>
      <c r="H34" s="174">
        <f t="shared" si="2"/>
        <v>201.9</v>
      </c>
      <c r="I34" s="174">
        <f t="shared" si="2"/>
        <v>319.5</v>
      </c>
      <c r="J34" s="174">
        <f t="shared" si="2"/>
        <v>389.7</v>
      </c>
      <c r="K34" s="174">
        <f t="shared" si="2"/>
        <v>663</v>
      </c>
      <c r="L34" s="174">
        <f t="shared" si="2"/>
        <v>1547.1</v>
      </c>
      <c r="M34" s="174">
        <f t="shared" si="2"/>
        <v>5846.4</v>
      </c>
      <c r="N34" s="175"/>
    </row>
    <row r="35" spans="1:14" ht="14.4" x14ac:dyDescent="0.3">
      <c r="A35" s="164"/>
      <c r="B35" s="164"/>
      <c r="C35" s="164"/>
      <c r="D35" s="164"/>
      <c r="E35" s="164"/>
      <c r="F35" s="164"/>
      <c r="G35" s="164"/>
      <c r="H35" s="164"/>
      <c r="I35" s="164"/>
      <c r="J35" s="164"/>
      <c r="K35" s="164"/>
      <c r="L35" s="164"/>
      <c r="M35" s="164"/>
      <c r="N35" s="164"/>
    </row>
    <row r="36" spans="1:14" ht="14.4" x14ac:dyDescent="0.3">
      <c r="A36" s="164"/>
      <c r="B36" s="164"/>
      <c r="C36" s="164"/>
      <c r="D36" s="164"/>
      <c r="E36" s="164"/>
      <c r="F36" s="164"/>
      <c r="G36" s="164"/>
      <c r="H36" s="164"/>
      <c r="I36" s="164"/>
      <c r="J36" s="164"/>
      <c r="K36" s="164"/>
      <c r="L36" s="164"/>
      <c r="M36" s="164"/>
      <c r="N36" s="164"/>
    </row>
    <row r="37" spans="1:14" ht="57.6" x14ac:dyDescent="0.3">
      <c r="A37" s="28" t="s">
        <v>167</v>
      </c>
      <c r="B37" s="164"/>
      <c r="C37" s="164"/>
      <c r="D37" s="164"/>
      <c r="E37" s="164"/>
      <c r="F37" s="164"/>
      <c r="G37" s="164"/>
      <c r="H37" s="164"/>
      <c r="I37" s="164"/>
      <c r="J37" s="164"/>
      <c r="K37" s="164"/>
      <c r="L37" s="164"/>
      <c r="M37" s="164"/>
      <c r="N37" s="164"/>
    </row>
  </sheetData>
  <sheetProtection selectLockedCells="1" selectUnlockedCells="1"/>
  <mergeCells count="1">
    <mergeCell ref="A20:A22"/>
  </mergeCells>
  <printOptions horizontalCentered="1"/>
  <pageMargins left="0.30000000000000004" right="0.30000000000000004" top="0.4" bottom="0.4" header="0.2" footer="0.2"/>
  <pageSetup orientation="landscape"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1" tint="4.9989318521683403E-2"/>
    <pageSetUpPr fitToPage="1"/>
  </sheetPr>
  <dimension ref="B2:X42"/>
  <sheetViews>
    <sheetView workbookViewId="0">
      <selection activeCell="G1" sqref="G1"/>
    </sheetView>
  </sheetViews>
  <sheetFormatPr defaultColWidth="8.88671875" defaultRowHeight="14.4" x14ac:dyDescent="0.3"/>
  <cols>
    <col min="1" max="23" width="8.33203125" customWidth="1"/>
    <col min="258" max="258" width="15.44140625" customWidth="1"/>
    <col min="259" max="259" width="27.44140625" customWidth="1"/>
    <col min="260" max="260" width="16.5546875" customWidth="1"/>
    <col min="261" max="261" width="12.88671875" customWidth="1"/>
    <col min="262" max="262" width="13.88671875" customWidth="1"/>
    <col min="263" max="263" width="11.44140625" bestFit="1" customWidth="1"/>
    <col min="514" max="514" width="15.44140625" customWidth="1"/>
    <col min="515" max="515" width="27.44140625" customWidth="1"/>
    <col min="516" max="516" width="16.5546875" customWidth="1"/>
    <col min="517" max="517" width="12.88671875" customWidth="1"/>
    <col min="518" max="518" width="13.88671875" customWidth="1"/>
    <col min="519" max="519" width="11.44140625" bestFit="1" customWidth="1"/>
    <col min="770" max="770" width="15.44140625" customWidth="1"/>
    <col min="771" max="771" width="27.44140625" customWidth="1"/>
    <col min="772" max="772" width="16.5546875" customWidth="1"/>
    <col min="773" max="773" width="12.88671875" customWidth="1"/>
    <col min="774" max="774" width="13.88671875" customWidth="1"/>
    <col min="775" max="775" width="11.44140625" bestFit="1" customWidth="1"/>
    <col min="1026" max="1026" width="15.44140625" customWidth="1"/>
    <col min="1027" max="1027" width="27.44140625" customWidth="1"/>
    <col min="1028" max="1028" width="16.5546875" customWidth="1"/>
    <col min="1029" max="1029" width="12.88671875" customWidth="1"/>
    <col min="1030" max="1030" width="13.88671875" customWidth="1"/>
    <col min="1031" max="1031" width="11.44140625" bestFit="1" customWidth="1"/>
    <col min="1282" max="1282" width="15.44140625" customWidth="1"/>
    <col min="1283" max="1283" width="27.44140625" customWidth="1"/>
    <col min="1284" max="1284" width="16.5546875" customWidth="1"/>
    <col min="1285" max="1285" width="12.88671875" customWidth="1"/>
    <col min="1286" max="1286" width="13.88671875" customWidth="1"/>
    <col min="1287" max="1287" width="11.44140625" bestFit="1" customWidth="1"/>
    <col min="1538" max="1538" width="15.44140625" customWidth="1"/>
    <col min="1539" max="1539" width="27.44140625" customWidth="1"/>
    <col min="1540" max="1540" width="16.5546875" customWidth="1"/>
    <col min="1541" max="1541" width="12.88671875" customWidth="1"/>
    <col min="1542" max="1542" width="13.88671875" customWidth="1"/>
    <col min="1543" max="1543" width="11.44140625" bestFit="1" customWidth="1"/>
    <col min="1794" max="1794" width="15.44140625" customWidth="1"/>
    <col min="1795" max="1795" width="27.44140625" customWidth="1"/>
    <col min="1796" max="1796" width="16.5546875" customWidth="1"/>
    <col min="1797" max="1797" width="12.88671875" customWidth="1"/>
    <col min="1798" max="1798" width="13.88671875" customWidth="1"/>
    <col min="1799" max="1799" width="11.44140625" bestFit="1" customWidth="1"/>
    <col min="2050" max="2050" width="15.44140625" customWidth="1"/>
    <col min="2051" max="2051" width="27.44140625" customWidth="1"/>
    <col min="2052" max="2052" width="16.5546875" customWidth="1"/>
    <col min="2053" max="2053" width="12.88671875" customWidth="1"/>
    <col min="2054" max="2054" width="13.88671875" customWidth="1"/>
    <col min="2055" max="2055" width="11.44140625" bestFit="1" customWidth="1"/>
    <col min="2306" max="2306" width="15.44140625" customWidth="1"/>
    <col min="2307" max="2307" width="27.44140625" customWidth="1"/>
    <col min="2308" max="2308" width="16.5546875" customWidth="1"/>
    <col min="2309" max="2309" width="12.88671875" customWidth="1"/>
    <col min="2310" max="2310" width="13.88671875" customWidth="1"/>
    <col min="2311" max="2311" width="11.44140625" bestFit="1" customWidth="1"/>
    <col min="2562" max="2562" width="15.44140625" customWidth="1"/>
    <col min="2563" max="2563" width="27.44140625" customWidth="1"/>
    <col min="2564" max="2564" width="16.5546875" customWidth="1"/>
    <col min="2565" max="2565" width="12.88671875" customWidth="1"/>
    <col min="2566" max="2566" width="13.88671875" customWidth="1"/>
    <col min="2567" max="2567" width="11.44140625" bestFit="1" customWidth="1"/>
    <col min="2818" max="2818" width="15.44140625" customWidth="1"/>
    <col min="2819" max="2819" width="27.44140625" customWidth="1"/>
    <col min="2820" max="2820" width="16.5546875" customWidth="1"/>
    <col min="2821" max="2821" width="12.88671875" customWidth="1"/>
    <col min="2822" max="2822" width="13.88671875" customWidth="1"/>
    <col min="2823" max="2823" width="11.44140625" bestFit="1" customWidth="1"/>
    <col min="3074" max="3074" width="15.44140625" customWidth="1"/>
    <col min="3075" max="3075" width="27.44140625" customWidth="1"/>
    <col min="3076" max="3076" width="16.5546875" customWidth="1"/>
    <col min="3077" max="3077" width="12.88671875" customWidth="1"/>
    <col min="3078" max="3078" width="13.88671875" customWidth="1"/>
    <col min="3079" max="3079" width="11.44140625" bestFit="1" customWidth="1"/>
    <col min="3330" max="3330" width="15.44140625" customWidth="1"/>
    <col min="3331" max="3331" width="27.44140625" customWidth="1"/>
    <col min="3332" max="3332" width="16.5546875" customWidth="1"/>
    <col min="3333" max="3333" width="12.88671875" customWidth="1"/>
    <col min="3334" max="3334" width="13.88671875" customWidth="1"/>
    <col min="3335" max="3335" width="11.44140625" bestFit="1" customWidth="1"/>
    <col min="3586" max="3586" width="15.44140625" customWidth="1"/>
    <col min="3587" max="3587" width="27.44140625" customWidth="1"/>
    <col min="3588" max="3588" width="16.5546875" customWidth="1"/>
    <col min="3589" max="3589" width="12.88671875" customWidth="1"/>
    <col min="3590" max="3590" width="13.88671875" customWidth="1"/>
    <col min="3591" max="3591" width="11.44140625" bestFit="1" customWidth="1"/>
    <col min="3842" max="3842" width="15.44140625" customWidth="1"/>
    <col min="3843" max="3843" width="27.44140625" customWidth="1"/>
    <col min="3844" max="3844" width="16.5546875" customWidth="1"/>
    <col min="3845" max="3845" width="12.88671875" customWidth="1"/>
    <col min="3846" max="3846" width="13.88671875" customWidth="1"/>
    <col min="3847" max="3847" width="11.44140625" bestFit="1" customWidth="1"/>
    <col min="4098" max="4098" width="15.44140625" customWidth="1"/>
    <col min="4099" max="4099" width="27.44140625" customWidth="1"/>
    <col min="4100" max="4100" width="16.5546875" customWidth="1"/>
    <col min="4101" max="4101" width="12.88671875" customWidth="1"/>
    <col min="4102" max="4102" width="13.88671875" customWidth="1"/>
    <col min="4103" max="4103" width="11.44140625" bestFit="1" customWidth="1"/>
    <col min="4354" max="4354" width="15.44140625" customWidth="1"/>
    <col min="4355" max="4355" width="27.44140625" customWidth="1"/>
    <col min="4356" max="4356" width="16.5546875" customWidth="1"/>
    <col min="4357" max="4357" width="12.88671875" customWidth="1"/>
    <col min="4358" max="4358" width="13.88671875" customWidth="1"/>
    <col min="4359" max="4359" width="11.44140625" bestFit="1" customWidth="1"/>
    <col min="4610" max="4610" width="15.44140625" customWidth="1"/>
    <col min="4611" max="4611" width="27.44140625" customWidth="1"/>
    <col min="4612" max="4612" width="16.5546875" customWidth="1"/>
    <col min="4613" max="4613" width="12.88671875" customWidth="1"/>
    <col min="4614" max="4614" width="13.88671875" customWidth="1"/>
    <col min="4615" max="4615" width="11.44140625" bestFit="1" customWidth="1"/>
    <col min="4866" max="4866" width="15.44140625" customWidth="1"/>
    <col min="4867" max="4867" width="27.44140625" customWidth="1"/>
    <col min="4868" max="4868" width="16.5546875" customWidth="1"/>
    <col min="4869" max="4869" width="12.88671875" customWidth="1"/>
    <col min="4870" max="4870" width="13.88671875" customWidth="1"/>
    <col min="4871" max="4871" width="11.44140625" bestFit="1" customWidth="1"/>
    <col min="5122" max="5122" width="15.44140625" customWidth="1"/>
    <col min="5123" max="5123" width="27.44140625" customWidth="1"/>
    <col min="5124" max="5124" width="16.5546875" customWidth="1"/>
    <col min="5125" max="5125" width="12.88671875" customWidth="1"/>
    <col min="5126" max="5126" width="13.88671875" customWidth="1"/>
    <col min="5127" max="5127" width="11.44140625" bestFit="1" customWidth="1"/>
    <col min="5378" max="5378" width="15.44140625" customWidth="1"/>
    <col min="5379" max="5379" width="27.44140625" customWidth="1"/>
    <col min="5380" max="5380" width="16.5546875" customWidth="1"/>
    <col min="5381" max="5381" width="12.88671875" customWidth="1"/>
    <col min="5382" max="5382" width="13.88671875" customWidth="1"/>
    <col min="5383" max="5383" width="11.44140625" bestFit="1" customWidth="1"/>
    <col min="5634" max="5634" width="15.44140625" customWidth="1"/>
    <col min="5635" max="5635" width="27.44140625" customWidth="1"/>
    <col min="5636" max="5636" width="16.5546875" customWidth="1"/>
    <col min="5637" max="5637" width="12.88671875" customWidth="1"/>
    <col min="5638" max="5638" width="13.88671875" customWidth="1"/>
    <col min="5639" max="5639" width="11.44140625" bestFit="1" customWidth="1"/>
    <col min="5890" max="5890" width="15.44140625" customWidth="1"/>
    <col min="5891" max="5891" width="27.44140625" customWidth="1"/>
    <col min="5892" max="5892" width="16.5546875" customWidth="1"/>
    <col min="5893" max="5893" width="12.88671875" customWidth="1"/>
    <col min="5894" max="5894" width="13.88671875" customWidth="1"/>
    <col min="5895" max="5895" width="11.44140625" bestFit="1" customWidth="1"/>
    <col min="6146" max="6146" width="15.44140625" customWidth="1"/>
    <col min="6147" max="6147" width="27.44140625" customWidth="1"/>
    <col min="6148" max="6148" width="16.5546875" customWidth="1"/>
    <col min="6149" max="6149" width="12.88671875" customWidth="1"/>
    <col min="6150" max="6150" width="13.88671875" customWidth="1"/>
    <col min="6151" max="6151" width="11.44140625" bestFit="1" customWidth="1"/>
    <col min="6402" max="6402" width="15.44140625" customWidth="1"/>
    <col min="6403" max="6403" width="27.44140625" customWidth="1"/>
    <col min="6404" max="6404" width="16.5546875" customWidth="1"/>
    <col min="6405" max="6405" width="12.88671875" customWidth="1"/>
    <col min="6406" max="6406" width="13.88671875" customWidth="1"/>
    <col min="6407" max="6407" width="11.44140625" bestFit="1" customWidth="1"/>
    <col min="6658" max="6658" width="15.44140625" customWidth="1"/>
    <col min="6659" max="6659" width="27.44140625" customWidth="1"/>
    <col min="6660" max="6660" width="16.5546875" customWidth="1"/>
    <col min="6661" max="6661" width="12.88671875" customWidth="1"/>
    <col min="6662" max="6662" width="13.88671875" customWidth="1"/>
    <col min="6663" max="6663" width="11.44140625" bestFit="1" customWidth="1"/>
    <col min="6914" max="6914" width="15.44140625" customWidth="1"/>
    <col min="6915" max="6915" width="27.44140625" customWidth="1"/>
    <col min="6916" max="6916" width="16.5546875" customWidth="1"/>
    <col min="6917" max="6917" width="12.88671875" customWidth="1"/>
    <col min="6918" max="6918" width="13.88671875" customWidth="1"/>
    <col min="6919" max="6919" width="11.44140625" bestFit="1" customWidth="1"/>
    <col min="7170" max="7170" width="15.44140625" customWidth="1"/>
    <col min="7171" max="7171" width="27.44140625" customWidth="1"/>
    <col min="7172" max="7172" width="16.5546875" customWidth="1"/>
    <col min="7173" max="7173" width="12.88671875" customWidth="1"/>
    <col min="7174" max="7174" width="13.88671875" customWidth="1"/>
    <col min="7175" max="7175" width="11.44140625" bestFit="1" customWidth="1"/>
    <col min="7426" max="7426" width="15.44140625" customWidth="1"/>
    <col min="7427" max="7427" width="27.44140625" customWidth="1"/>
    <col min="7428" max="7428" width="16.5546875" customWidth="1"/>
    <col min="7429" max="7429" width="12.88671875" customWidth="1"/>
    <col min="7430" max="7430" width="13.88671875" customWidth="1"/>
    <col min="7431" max="7431" width="11.44140625" bestFit="1" customWidth="1"/>
    <col min="7682" max="7682" width="15.44140625" customWidth="1"/>
    <col min="7683" max="7683" width="27.44140625" customWidth="1"/>
    <col min="7684" max="7684" width="16.5546875" customWidth="1"/>
    <col min="7685" max="7685" width="12.88671875" customWidth="1"/>
    <col min="7686" max="7686" width="13.88671875" customWidth="1"/>
    <col min="7687" max="7687" width="11.44140625" bestFit="1" customWidth="1"/>
    <col min="7938" max="7938" width="15.44140625" customWidth="1"/>
    <col min="7939" max="7939" width="27.44140625" customWidth="1"/>
    <col min="7940" max="7940" width="16.5546875" customWidth="1"/>
    <col min="7941" max="7941" width="12.88671875" customWidth="1"/>
    <col min="7942" max="7942" width="13.88671875" customWidth="1"/>
    <col min="7943" max="7943" width="11.44140625" bestFit="1" customWidth="1"/>
    <col min="8194" max="8194" width="15.44140625" customWidth="1"/>
    <col min="8195" max="8195" width="27.44140625" customWidth="1"/>
    <col min="8196" max="8196" width="16.5546875" customWidth="1"/>
    <col min="8197" max="8197" width="12.88671875" customWidth="1"/>
    <col min="8198" max="8198" width="13.88671875" customWidth="1"/>
    <col min="8199" max="8199" width="11.44140625" bestFit="1" customWidth="1"/>
    <col min="8450" max="8450" width="15.44140625" customWidth="1"/>
    <col min="8451" max="8451" width="27.44140625" customWidth="1"/>
    <col min="8452" max="8452" width="16.5546875" customWidth="1"/>
    <col min="8453" max="8453" width="12.88671875" customWidth="1"/>
    <col min="8454" max="8454" width="13.88671875" customWidth="1"/>
    <col min="8455" max="8455" width="11.44140625" bestFit="1" customWidth="1"/>
    <col min="8706" max="8706" width="15.44140625" customWidth="1"/>
    <col min="8707" max="8707" width="27.44140625" customWidth="1"/>
    <col min="8708" max="8708" width="16.5546875" customWidth="1"/>
    <col min="8709" max="8709" width="12.88671875" customWidth="1"/>
    <col min="8710" max="8710" width="13.88671875" customWidth="1"/>
    <col min="8711" max="8711" width="11.44140625" bestFit="1" customWidth="1"/>
    <col min="8962" max="8962" width="15.44140625" customWidth="1"/>
    <col min="8963" max="8963" width="27.44140625" customWidth="1"/>
    <col min="8964" max="8964" width="16.5546875" customWidth="1"/>
    <col min="8965" max="8965" width="12.88671875" customWidth="1"/>
    <col min="8966" max="8966" width="13.88671875" customWidth="1"/>
    <col min="8967" max="8967" width="11.44140625" bestFit="1" customWidth="1"/>
    <col min="9218" max="9218" width="15.44140625" customWidth="1"/>
    <col min="9219" max="9219" width="27.44140625" customWidth="1"/>
    <col min="9220" max="9220" width="16.5546875" customWidth="1"/>
    <col min="9221" max="9221" width="12.88671875" customWidth="1"/>
    <col min="9222" max="9222" width="13.88671875" customWidth="1"/>
    <col min="9223" max="9223" width="11.44140625" bestFit="1" customWidth="1"/>
    <col min="9474" max="9474" width="15.44140625" customWidth="1"/>
    <col min="9475" max="9475" width="27.44140625" customWidth="1"/>
    <col min="9476" max="9476" width="16.5546875" customWidth="1"/>
    <col min="9477" max="9477" width="12.88671875" customWidth="1"/>
    <col min="9478" max="9478" width="13.88671875" customWidth="1"/>
    <col min="9479" max="9479" width="11.44140625" bestFit="1" customWidth="1"/>
    <col min="9730" max="9730" width="15.44140625" customWidth="1"/>
    <col min="9731" max="9731" width="27.44140625" customWidth="1"/>
    <col min="9732" max="9732" width="16.5546875" customWidth="1"/>
    <col min="9733" max="9733" width="12.88671875" customWidth="1"/>
    <col min="9734" max="9734" width="13.88671875" customWidth="1"/>
    <col min="9735" max="9735" width="11.44140625" bestFit="1" customWidth="1"/>
    <col min="9986" max="9986" width="15.44140625" customWidth="1"/>
    <col min="9987" max="9987" width="27.44140625" customWidth="1"/>
    <col min="9988" max="9988" width="16.5546875" customWidth="1"/>
    <col min="9989" max="9989" width="12.88671875" customWidth="1"/>
    <col min="9990" max="9990" width="13.88671875" customWidth="1"/>
    <col min="9991" max="9991" width="11.44140625" bestFit="1" customWidth="1"/>
    <col min="10242" max="10242" width="15.44140625" customWidth="1"/>
    <col min="10243" max="10243" width="27.44140625" customWidth="1"/>
    <col min="10244" max="10244" width="16.5546875" customWidth="1"/>
    <col min="10245" max="10245" width="12.88671875" customWidth="1"/>
    <col min="10246" max="10246" width="13.88671875" customWidth="1"/>
    <col min="10247" max="10247" width="11.44140625" bestFit="1" customWidth="1"/>
    <col min="10498" max="10498" width="15.44140625" customWidth="1"/>
    <col min="10499" max="10499" width="27.44140625" customWidth="1"/>
    <col min="10500" max="10500" width="16.5546875" customWidth="1"/>
    <col min="10501" max="10501" width="12.88671875" customWidth="1"/>
    <col min="10502" max="10502" width="13.88671875" customWidth="1"/>
    <col min="10503" max="10503" width="11.44140625" bestFit="1" customWidth="1"/>
    <col min="10754" max="10754" width="15.44140625" customWidth="1"/>
    <col min="10755" max="10755" width="27.44140625" customWidth="1"/>
    <col min="10756" max="10756" width="16.5546875" customWidth="1"/>
    <col min="10757" max="10757" width="12.88671875" customWidth="1"/>
    <col min="10758" max="10758" width="13.88671875" customWidth="1"/>
    <col min="10759" max="10759" width="11.44140625" bestFit="1" customWidth="1"/>
    <col min="11010" max="11010" width="15.44140625" customWidth="1"/>
    <col min="11011" max="11011" width="27.44140625" customWidth="1"/>
    <col min="11012" max="11012" width="16.5546875" customWidth="1"/>
    <col min="11013" max="11013" width="12.88671875" customWidth="1"/>
    <col min="11014" max="11014" width="13.88671875" customWidth="1"/>
    <col min="11015" max="11015" width="11.44140625" bestFit="1" customWidth="1"/>
    <col min="11266" max="11266" width="15.44140625" customWidth="1"/>
    <col min="11267" max="11267" width="27.44140625" customWidth="1"/>
    <col min="11268" max="11268" width="16.5546875" customWidth="1"/>
    <col min="11269" max="11269" width="12.88671875" customWidth="1"/>
    <col min="11270" max="11270" width="13.88671875" customWidth="1"/>
    <col min="11271" max="11271" width="11.44140625" bestFit="1" customWidth="1"/>
    <col min="11522" max="11522" width="15.44140625" customWidth="1"/>
    <col min="11523" max="11523" width="27.44140625" customWidth="1"/>
    <col min="11524" max="11524" width="16.5546875" customWidth="1"/>
    <col min="11525" max="11525" width="12.88671875" customWidth="1"/>
    <col min="11526" max="11526" width="13.88671875" customWidth="1"/>
    <col min="11527" max="11527" width="11.44140625" bestFit="1" customWidth="1"/>
    <col min="11778" max="11778" width="15.44140625" customWidth="1"/>
    <col min="11779" max="11779" width="27.44140625" customWidth="1"/>
    <col min="11780" max="11780" width="16.5546875" customWidth="1"/>
    <col min="11781" max="11781" width="12.88671875" customWidth="1"/>
    <col min="11782" max="11782" width="13.88671875" customWidth="1"/>
    <col min="11783" max="11783" width="11.44140625" bestFit="1" customWidth="1"/>
    <col min="12034" max="12034" width="15.44140625" customWidth="1"/>
    <col min="12035" max="12035" width="27.44140625" customWidth="1"/>
    <col min="12036" max="12036" width="16.5546875" customWidth="1"/>
    <col min="12037" max="12037" width="12.88671875" customWidth="1"/>
    <col min="12038" max="12038" width="13.88671875" customWidth="1"/>
    <col min="12039" max="12039" width="11.44140625" bestFit="1" customWidth="1"/>
    <col min="12290" max="12290" width="15.44140625" customWidth="1"/>
    <col min="12291" max="12291" width="27.44140625" customWidth="1"/>
    <col min="12292" max="12292" width="16.5546875" customWidth="1"/>
    <col min="12293" max="12293" width="12.88671875" customWidth="1"/>
    <col min="12294" max="12294" width="13.88671875" customWidth="1"/>
    <col min="12295" max="12295" width="11.44140625" bestFit="1" customWidth="1"/>
    <col min="12546" max="12546" width="15.44140625" customWidth="1"/>
    <col min="12547" max="12547" width="27.44140625" customWidth="1"/>
    <col min="12548" max="12548" width="16.5546875" customWidth="1"/>
    <col min="12549" max="12549" width="12.88671875" customWidth="1"/>
    <col min="12550" max="12550" width="13.88671875" customWidth="1"/>
    <col min="12551" max="12551" width="11.44140625" bestFit="1" customWidth="1"/>
    <col min="12802" max="12802" width="15.44140625" customWidth="1"/>
    <col min="12803" max="12803" width="27.44140625" customWidth="1"/>
    <col min="12804" max="12804" width="16.5546875" customWidth="1"/>
    <col min="12805" max="12805" width="12.88671875" customWidth="1"/>
    <col min="12806" max="12806" width="13.88671875" customWidth="1"/>
    <col min="12807" max="12807" width="11.44140625" bestFit="1" customWidth="1"/>
    <col min="13058" max="13058" width="15.44140625" customWidth="1"/>
    <col min="13059" max="13059" width="27.44140625" customWidth="1"/>
    <col min="13060" max="13060" width="16.5546875" customWidth="1"/>
    <col min="13061" max="13061" width="12.88671875" customWidth="1"/>
    <col min="13062" max="13062" width="13.88671875" customWidth="1"/>
    <col min="13063" max="13063" width="11.44140625" bestFit="1" customWidth="1"/>
    <col min="13314" max="13314" width="15.44140625" customWidth="1"/>
    <col min="13315" max="13315" width="27.44140625" customWidth="1"/>
    <col min="13316" max="13316" width="16.5546875" customWidth="1"/>
    <col min="13317" max="13317" width="12.88671875" customWidth="1"/>
    <col min="13318" max="13318" width="13.88671875" customWidth="1"/>
    <col min="13319" max="13319" width="11.44140625" bestFit="1" customWidth="1"/>
    <col min="13570" max="13570" width="15.44140625" customWidth="1"/>
    <col min="13571" max="13571" width="27.44140625" customWidth="1"/>
    <col min="13572" max="13572" width="16.5546875" customWidth="1"/>
    <col min="13573" max="13573" width="12.88671875" customWidth="1"/>
    <col min="13574" max="13574" width="13.88671875" customWidth="1"/>
    <col min="13575" max="13575" width="11.44140625" bestFit="1" customWidth="1"/>
    <col min="13826" max="13826" width="15.44140625" customWidth="1"/>
    <col min="13827" max="13827" width="27.44140625" customWidth="1"/>
    <col min="13828" max="13828" width="16.5546875" customWidth="1"/>
    <col min="13829" max="13829" width="12.88671875" customWidth="1"/>
    <col min="13830" max="13830" width="13.88671875" customWidth="1"/>
    <col min="13831" max="13831" width="11.44140625" bestFit="1" customWidth="1"/>
    <col min="14082" max="14082" width="15.44140625" customWidth="1"/>
    <col min="14083" max="14083" width="27.44140625" customWidth="1"/>
    <col min="14084" max="14084" width="16.5546875" customWidth="1"/>
    <col min="14085" max="14085" width="12.88671875" customWidth="1"/>
    <col min="14086" max="14086" width="13.88671875" customWidth="1"/>
    <col min="14087" max="14087" width="11.44140625" bestFit="1" customWidth="1"/>
    <col min="14338" max="14338" width="15.44140625" customWidth="1"/>
    <col min="14339" max="14339" width="27.44140625" customWidth="1"/>
    <col min="14340" max="14340" width="16.5546875" customWidth="1"/>
    <col min="14341" max="14341" width="12.88671875" customWidth="1"/>
    <col min="14342" max="14342" width="13.88671875" customWidth="1"/>
    <col min="14343" max="14343" width="11.44140625" bestFit="1" customWidth="1"/>
    <col min="14594" max="14594" width="15.44140625" customWidth="1"/>
    <col min="14595" max="14595" width="27.44140625" customWidth="1"/>
    <col min="14596" max="14596" width="16.5546875" customWidth="1"/>
    <col min="14597" max="14597" width="12.88671875" customWidth="1"/>
    <col min="14598" max="14598" width="13.88671875" customWidth="1"/>
    <col min="14599" max="14599" width="11.44140625" bestFit="1" customWidth="1"/>
    <col min="14850" max="14850" width="15.44140625" customWidth="1"/>
    <col min="14851" max="14851" width="27.44140625" customWidth="1"/>
    <col min="14852" max="14852" width="16.5546875" customWidth="1"/>
    <col min="14853" max="14853" width="12.88671875" customWidth="1"/>
    <col min="14854" max="14854" width="13.88671875" customWidth="1"/>
    <col min="14855" max="14855" width="11.44140625" bestFit="1" customWidth="1"/>
    <col min="15106" max="15106" width="15.44140625" customWidth="1"/>
    <col min="15107" max="15107" width="27.44140625" customWidth="1"/>
    <col min="15108" max="15108" width="16.5546875" customWidth="1"/>
    <col min="15109" max="15109" width="12.88671875" customWidth="1"/>
    <col min="15110" max="15110" width="13.88671875" customWidth="1"/>
    <col min="15111" max="15111" width="11.44140625" bestFit="1" customWidth="1"/>
    <col min="15362" max="15362" width="15.44140625" customWidth="1"/>
    <col min="15363" max="15363" width="27.44140625" customWidth="1"/>
    <col min="15364" max="15364" width="16.5546875" customWidth="1"/>
    <col min="15365" max="15365" width="12.88671875" customWidth="1"/>
    <col min="15366" max="15366" width="13.88671875" customWidth="1"/>
    <col min="15367" max="15367" width="11.44140625" bestFit="1" customWidth="1"/>
    <col min="15618" max="15618" width="15.44140625" customWidth="1"/>
    <col min="15619" max="15619" width="27.44140625" customWidth="1"/>
    <col min="15620" max="15620" width="16.5546875" customWidth="1"/>
    <col min="15621" max="15621" width="12.88671875" customWidth="1"/>
    <col min="15622" max="15622" width="13.88671875" customWidth="1"/>
    <col min="15623" max="15623" width="11.44140625" bestFit="1" customWidth="1"/>
    <col min="15874" max="15874" width="15.44140625" customWidth="1"/>
    <col min="15875" max="15875" width="27.44140625" customWidth="1"/>
    <col min="15876" max="15876" width="16.5546875" customWidth="1"/>
    <col min="15877" max="15877" width="12.88671875" customWidth="1"/>
    <col min="15878" max="15878" width="13.88671875" customWidth="1"/>
    <col min="15879" max="15879" width="11.44140625" bestFit="1" customWidth="1"/>
    <col min="16130" max="16130" width="15.44140625" customWidth="1"/>
    <col min="16131" max="16131" width="27.44140625" customWidth="1"/>
    <col min="16132" max="16132" width="16.5546875" customWidth="1"/>
    <col min="16133" max="16133" width="12.88671875" customWidth="1"/>
    <col min="16134" max="16134" width="13.88671875" customWidth="1"/>
    <col min="16135" max="16135" width="11.44140625" bestFit="1" customWidth="1"/>
  </cols>
  <sheetData>
    <row r="2" spans="2:24" x14ac:dyDescent="0.3">
      <c r="B2" s="433" t="s">
        <v>183</v>
      </c>
      <c r="C2" s="434"/>
      <c r="D2" s="28"/>
      <c r="E2" s="28"/>
      <c r="F2" s="28"/>
      <c r="G2" s="28"/>
      <c r="H2" s="28"/>
      <c r="I2" s="28"/>
      <c r="J2" s="28"/>
      <c r="K2" s="28"/>
      <c r="L2" s="28"/>
      <c r="M2" s="28"/>
      <c r="N2" s="28"/>
      <c r="O2" s="28"/>
      <c r="P2" s="28"/>
      <c r="Q2" s="28"/>
      <c r="R2" s="28"/>
      <c r="S2" s="28"/>
      <c r="T2" s="28"/>
      <c r="U2" s="28"/>
      <c r="V2" s="28"/>
      <c r="W2" s="28"/>
      <c r="X2" s="28"/>
    </row>
    <row r="3" spans="2:24" x14ac:dyDescent="0.3">
      <c r="B3" s="28"/>
      <c r="C3" s="28"/>
      <c r="D3" s="28"/>
      <c r="E3" s="28"/>
      <c r="F3" s="28"/>
      <c r="G3" s="28"/>
      <c r="H3" s="28"/>
      <c r="I3" s="28"/>
      <c r="J3" s="28"/>
      <c r="K3" s="28"/>
      <c r="L3" s="28"/>
      <c r="M3" s="28"/>
      <c r="N3" s="28"/>
      <c r="O3" s="28"/>
      <c r="P3" s="28"/>
      <c r="Q3" s="28"/>
      <c r="R3" s="28"/>
      <c r="S3" s="28"/>
      <c r="T3" s="28"/>
      <c r="U3" s="28"/>
      <c r="V3" s="28"/>
      <c r="W3" s="28"/>
      <c r="X3" s="28"/>
    </row>
    <row r="4" spans="2:24" ht="28.8" x14ac:dyDescent="0.3">
      <c r="B4" s="28" t="s">
        <v>184</v>
      </c>
      <c r="C4" s="28" t="s">
        <v>185</v>
      </c>
      <c r="D4" s="28"/>
      <c r="E4" s="28"/>
      <c r="F4" s="176" t="s">
        <v>186</v>
      </c>
      <c r="G4" s="164" t="s">
        <v>187</v>
      </c>
      <c r="H4" s="28"/>
      <c r="I4" s="28"/>
      <c r="J4" s="28"/>
      <c r="K4" s="28"/>
      <c r="L4" s="28"/>
      <c r="M4" s="28"/>
      <c r="N4" s="28"/>
      <c r="O4" s="28"/>
      <c r="P4" s="28"/>
      <c r="Q4" s="28"/>
      <c r="R4" s="28"/>
      <c r="S4" s="28"/>
      <c r="T4" s="28"/>
      <c r="U4" s="28"/>
      <c r="V4" s="28"/>
      <c r="W4" s="28"/>
      <c r="X4" s="28"/>
    </row>
    <row r="5" spans="2:24" x14ac:dyDescent="0.3">
      <c r="B5" s="28" t="s">
        <v>188</v>
      </c>
      <c r="C5" s="177">
        <v>0.371</v>
      </c>
      <c r="D5" s="28"/>
      <c r="E5" s="28"/>
      <c r="F5" s="28"/>
      <c r="G5" s="28"/>
      <c r="H5" s="28"/>
      <c r="I5" s="28"/>
      <c r="J5" s="28"/>
      <c r="K5" s="28"/>
      <c r="L5" s="28"/>
      <c r="M5" s="28"/>
      <c r="N5" s="28"/>
      <c r="O5" s="28"/>
      <c r="P5" s="28"/>
      <c r="Q5" s="28"/>
      <c r="R5" s="28"/>
      <c r="S5" s="28"/>
      <c r="T5" s="28"/>
      <c r="U5" s="28"/>
      <c r="V5" s="28"/>
      <c r="W5" s="28"/>
      <c r="X5" s="28"/>
    </row>
    <row r="6" spans="2:24" x14ac:dyDescent="0.3">
      <c r="B6" s="28" t="s">
        <v>189</v>
      </c>
      <c r="C6" s="177">
        <v>2.1000000000000001E-2</v>
      </c>
      <c r="D6" s="28"/>
      <c r="E6" s="28"/>
      <c r="F6" s="28"/>
      <c r="G6" s="28"/>
      <c r="H6" s="28"/>
      <c r="I6" s="28"/>
      <c r="J6" s="28"/>
      <c r="K6" s="28"/>
      <c r="L6" s="28"/>
      <c r="M6" s="28"/>
      <c r="N6" s="28"/>
      <c r="O6" s="28"/>
      <c r="P6" s="28"/>
      <c r="Q6" s="28"/>
      <c r="R6" s="28"/>
      <c r="S6" s="28"/>
      <c r="T6" s="28"/>
      <c r="U6" s="28"/>
      <c r="V6" s="28"/>
      <c r="W6" s="28"/>
      <c r="X6" s="28"/>
    </row>
    <row r="7" spans="2:24" x14ac:dyDescent="0.3">
      <c r="B7" s="28" t="s">
        <v>190</v>
      </c>
      <c r="C7" s="177">
        <v>1.7170000000000001</v>
      </c>
      <c r="D7" s="28"/>
      <c r="E7" s="28"/>
      <c r="F7" s="28"/>
      <c r="G7" s="28"/>
      <c r="H7" s="28"/>
      <c r="I7" s="28"/>
      <c r="J7" s="28"/>
      <c r="K7" s="28"/>
      <c r="L7" s="28"/>
      <c r="M7" s="28"/>
      <c r="N7" s="28"/>
      <c r="O7" s="28"/>
      <c r="P7" s="28"/>
      <c r="Q7" s="28"/>
      <c r="R7" s="28"/>
      <c r="S7" s="28"/>
      <c r="T7" s="28"/>
      <c r="U7" s="28"/>
      <c r="V7" s="28"/>
      <c r="W7" s="28"/>
      <c r="X7" s="28"/>
    </row>
    <row r="8" spans="2:24" x14ac:dyDescent="0.3">
      <c r="B8" s="28"/>
      <c r="C8" s="178"/>
      <c r="D8" s="28"/>
      <c r="E8" s="28"/>
      <c r="F8" s="28"/>
      <c r="G8" s="28"/>
      <c r="H8" s="28"/>
      <c r="I8" s="28"/>
      <c r="J8" s="28"/>
      <c r="K8" s="28"/>
      <c r="L8" s="28"/>
      <c r="M8" s="28"/>
      <c r="N8" s="28"/>
      <c r="O8" s="28"/>
      <c r="P8" s="28"/>
      <c r="Q8" s="28"/>
      <c r="R8" s="28"/>
      <c r="S8" s="28"/>
      <c r="T8" s="28"/>
      <c r="U8" s="28"/>
      <c r="V8" s="28"/>
      <c r="W8" s="28"/>
      <c r="X8" s="28"/>
    </row>
    <row r="9" spans="2:24" ht="28.8" x14ac:dyDescent="0.3">
      <c r="B9" s="28"/>
      <c r="C9" s="179">
        <v>2</v>
      </c>
      <c r="D9" s="179">
        <v>3</v>
      </c>
      <c r="E9" s="179">
        <v>4</v>
      </c>
      <c r="F9" s="179">
        <v>5</v>
      </c>
      <c r="G9" s="160" t="s">
        <v>191</v>
      </c>
      <c r="H9" s="28"/>
      <c r="I9" s="28"/>
      <c r="J9" s="28"/>
      <c r="K9" s="28"/>
      <c r="L9" s="28"/>
      <c r="M9" s="28"/>
      <c r="N9" s="28"/>
      <c r="O9" s="28"/>
      <c r="P9" s="28"/>
      <c r="Q9" s="28"/>
      <c r="R9" s="28"/>
      <c r="S9" s="28"/>
      <c r="T9" s="28"/>
      <c r="U9" s="28"/>
      <c r="V9" s="28"/>
      <c r="W9" s="28"/>
      <c r="X9" s="28"/>
    </row>
    <row r="10" spans="2:24" ht="28.8" x14ac:dyDescent="0.3">
      <c r="B10" s="28"/>
      <c r="C10" s="176" t="s">
        <v>192</v>
      </c>
      <c r="D10" s="176" t="s">
        <v>186</v>
      </c>
      <c r="E10" s="176" t="s">
        <v>69</v>
      </c>
      <c r="F10" s="176" t="s">
        <v>70</v>
      </c>
      <c r="G10" s="28"/>
      <c r="H10" s="28"/>
      <c r="I10" s="28"/>
      <c r="J10" s="28"/>
      <c r="K10" s="176" t="s">
        <v>192</v>
      </c>
      <c r="L10" s="28"/>
      <c r="M10" s="28" t="s">
        <v>193</v>
      </c>
      <c r="N10" s="176" t="s">
        <v>69</v>
      </c>
      <c r="O10" s="28"/>
      <c r="P10" s="28"/>
      <c r="Q10" s="176" t="s">
        <v>70</v>
      </c>
      <c r="R10" s="28"/>
      <c r="S10" s="28"/>
      <c r="T10" s="28" t="s">
        <v>194</v>
      </c>
      <c r="U10" s="28"/>
      <c r="V10" s="28"/>
      <c r="W10" s="28" t="s">
        <v>195</v>
      </c>
      <c r="X10" s="28"/>
    </row>
    <row r="11" spans="2:24" ht="57.6" x14ac:dyDescent="0.3">
      <c r="B11" s="28" t="s">
        <v>12</v>
      </c>
      <c r="C11" s="180" t="s">
        <v>13</v>
      </c>
      <c r="D11" s="164" t="s">
        <v>187</v>
      </c>
      <c r="E11" s="181" t="s">
        <v>26</v>
      </c>
      <c r="F11" s="182" t="s">
        <v>196</v>
      </c>
      <c r="G11" s="28"/>
      <c r="H11" s="28"/>
      <c r="I11" s="28"/>
      <c r="J11" s="183" t="s">
        <v>12</v>
      </c>
      <c r="K11" s="184" t="s">
        <v>13</v>
      </c>
      <c r="L11" s="28"/>
      <c r="M11" s="28" t="s">
        <v>12</v>
      </c>
      <c r="N11" s="181" t="s">
        <v>197</v>
      </c>
      <c r="O11" s="28"/>
      <c r="P11" s="28" t="s">
        <v>12</v>
      </c>
      <c r="Q11" s="182" t="s">
        <v>196</v>
      </c>
      <c r="R11" s="28"/>
      <c r="S11" s="28" t="s">
        <v>12</v>
      </c>
      <c r="T11" s="28" t="s">
        <v>198</v>
      </c>
      <c r="U11" s="28"/>
      <c r="V11" s="24" t="s">
        <v>12</v>
      </c>
      <c r="W11" s="182" t="s">
        <v>199</v>
      </c>
      <c r="X11" s="39"/>
    </row>
    <row r="12" spans="2:24" ht="57.6" x14ac:dyDescent="0.3">
      <c r="B12" s="28" t="s">
        <v>14</v>
      </c>
      <c r="C12" s="185">
        <v>10000</v>
      </c>
      <c r="D12" s="28"/>
      <c r="E12" s="181" t="s">
        <v>27</v>
      </c>
      <c r="F12" s="182" t="s">
        <v>200</v>
      </c>
      <c r="G12" s="28"/>
      <c r="H12" s="28"/>
      <c r="I12" s="28"/>
      <c r="J12" s="186" t="s">
        <v>14</v>
      </c>
      <c r="K12" s="187">
        <v>10000</v>
      </c>
      <c r="L12" s="28"/>
      <c r="M12" s="28" t="s">
        <v>14</v>
      </c>
      <c r="N12" s="181" t="s">
        <v>201</v>
      </c>
      <c r="O12" s="28"/>
      <c r="P12" s="28" t="s">
        <v>14</v>
      </c>
      <c r="Q12" s="182" t="s">
        <v>200</v>
      </c>
      <c r="R12" s="28"/>
      <c r="S12" s="28" t="s">
        <v>14</v>
      </c>
      <c r="T12" s="28" t="s">
        <v>202</v>
      </c>
      <c r="U12" s="28"/>
      <c r="V12" s="24" t="s">
        <v>14</v>
      </c>
      <c r="W12" s="182" t="s">
        <v>203</v>
      </c>
      <c r="X12" s="39"/>
    </row>
    <row r="13" spans="2:24" ht="43.2" x14ac:dyDescent="0.3">
      <c r="B13" s="28" t="s">
        <v>15</v>
      </c>
      <c r="C13" s="185">
        <v>15000</v>
      </c>
      <c r="D13" s="28"/>
      <c r="E13" s="181" t="s">
        <v>28</v>
      </c>
      <c r="F13" s="182" t="s">
        <v>204</v>
      </c>
      <c r="G13" s="28"/>
      <c r="H13" s="28"/>
      <c r="I13" s="28"/>
      <c r="J13" s="188" t="s">
        <v>15</v>
      </c>
      <c r="K13" s="189">
        <v>15000</v>
      </c>
      <c r="L13" s="28"/>
      <c r="M13" s="28" t="s">
        <v>15</v>
      </c>
      <c r="N13" s="181" t="s">
        <v>205</v>
      </c>
      <c r="O13" s="28"/>
      <c r="P13" s="28" t="s">
        <v>15</v>
      </c>
      <c r="Q13" s="182" t="s">
        <v>204</v>
      </c>
      <c r="R13" s="28"/>
      <c r="S13" s="28" t="s">
        <v>15</v>
      </c>
      <c r="T13" s="28" t="s">
        <v>206</v>
      </c>
      <c r="U13" s="28"/>
      <c r="V13" s="24" t="s">
        <v>15</v>
      </c>
      <c r="W13" s="182" t="s">
        <v>207</v>
      </c>
      <c r="X13" s="39"/>
    </row>
    <row r="14" spans="2:24" ht="57.6" x14ac:dyDescent="0.3">
      <c r="B14" s="28" t="s">
        <v>16</v>
      </c>
      <c r="C14" s="185">
        <v>25000</v>
      </c>
      <c r="D14" s="28"/>
      <c r="E14" s="181" t="s">
        <v>29</v>
      </c>
      <c r="F14" s="182" t="s">
        <v>208</v>
      </c>
      <c r="G14" s="28"/>
      <c r="H14" s="28"/>
      <c r="I14" s="28"/>
      <c r="J14" s="186" t="s">
        <v>16</v>
      </c>
      <c r="K14" s="187">
        <v>25000</v>
      </c>
      <c r="L14" s="28"/>
      <c r="M14" s="28" t="s">
        <v>16</v>
      </c>
      <c r="N14" s="181" t="s">
        <v>209</v>
      </c>
      <c r="O14" s="28"/>
      <c r="P14" s="28" t="s">
        <v>16</v>
      </c>
      <c r="Q14" s="182" t="s">
        <v>208</v>
      </c>
      <c r="R14" s="28"/>
      <c r="S14" s="28" t="s">
        <v>16</v>
      </c>
      <c r="T14" s="28" t="s">
        <v>210</v>
      </c>
      <c r="U14" s="28"/>
      <c r="V14" s="24" t="s">
        <v>16</v>
      </c>
      <c r="W14" s="182" t="s">
        <v>211</v>
      </c>
      <c r="X14" s="39"/>
    </row>
    <row r="15" spans="2:24" ht="28.8" x14ac:dyDescent="0.3">
      <c r="B15" s="28" t="s">
        <v>17</v>
      </c>
      <c r="C15" s="185">
        <v>30000</v>
      </c>
      <c r="D15" s="28"/>
      <c r="E15" s="181" t="s">
        <v>212</v>
      </c>
      <c r="F15" s="182"/>
      <c r="G15" s="28"/>
      <c r="H15" s="28"/>
      <c r="I15" s="28"/>
      <c r="J15" s="28" t="s">
        <v>17</v>
      </c>
      <c r="K15" s="185">
        <v>30000</v>
      </c>
      <c r="L15" s="28"/>
      <c r="M15" s="28" t="s">
        <v>17</v>
      </c>
      <c r="N15" s="181" t="s">
        <v>213</v>
      </c>
      <c r="O15" s="28"/>
      <c r="P15" s="28"/>
      <c r="Q15" s="182"/>
      <c r="R15" s="28"/>
      <c r="S15" s="28"/>
      <c r="T15" s="28"/>
      <c r="U15" s="28"/>
      <c r="V15" s="28"/>
      <c r="W15" s="28"/>
      <c r="X15" s="28"/>
    </row>
    <row r="16" spans="2:24" ht="28.8" x14ac:dyDescent="0.3">
      <c r="B16" s="28" t="s">
        <v>18</v>
      </c>
      <c r="C16" s="185">
        <v>50000</v>
      </c>
      <c r="D16" s="28"/>
      <c r="E16" s="181" t="s">
        <v>214</v>
      </c>
      <c r="F16" s="182"/>
      <c r="G16" s="28"/>
      <c r="H16" s="28"/>
      <c r="I16" s="28"/>
      <c r="J16" s="28" t="s">
        <v>18</v>
      </c>
      <c r="K16" s="185">
        <v>50000</v>
      </c>
      <c r="L16" s="28"/>
      <c r="M16" s="28" t="s">
        <v>18</v>
      </c>
      <c r="N16" s="181" t="s">
        <v>215</v>
      </c>
      <c r="O16" s="28"/>
      <c r="P16" s="28"/>
      <c r="Q16" s="182"/>
      <c r="R16" s="28"/>
      <c r="S16" s="28"/>
      <c r="T16" s="28"/>
      <c r="U16" s="28"/>
      <c r="V16" s="28"/>
      <c r="W16" s="28"/>
      <c r="X16" s="28"/>
    </row>
    <row r="17" spans="2:24" ht="28.8" x14ac:dyDescent="0.3">
      <c r="B17" s="28" t="s">
        <v>32</v>
      </c>
      <c r="C17" s="190"/>
      <c r="D17" s="28"/>
      <c r="E17" s="181" t="s">
        <v>216</v>
      </c>
      <c r="F17" s="182"/>
      <c r="G17" s="28"/>
      <c r="H17" s="28"/>
      <c r="I17" s="28"/>
      <c r="J17" s="28"/>
      <c r="K17" s="190"/>
      <c r="L17" s="28"/>
      <c r="M17" s="28" t="s">
        <v>32</v>
      </c>
      <c r="N17" s="181" t="s">
        <v>217</v>
      </c>
      <c r="O17" s="28"/>
      <c r="P17" s="28"/>
      <c r="Q17" s="182"/>
      <c r="R17" s="28"/>
      <c r="S17" s="28"/>
      <c r="T17" s="28"/>
      <c r="U17" s="28"/>
      <c r="V17" s="28"/>
      <c r="W17" s="28"/>
      <c r="X17" s="28"/>
    </row>
    <row r="18" spans="2:24" ht="28.8" x14ac:dyDescent="0.3">
      <c r="B18" s="28" t="s">
        <v>33</v>
      </c>
      <c r="C18" s="190"/>
      <c r="D18" s="28"/>
      <c r="E18" s="181" t="s">
        <v>218</v>
      </c>
      <c r="F18" s="182"/>
      <c r="G18" s="28"/>
      <c r="H18" s="28"/>
      <c r="I18" s="28"/>
      <c r="J18" s="28"/>
      <c r="K18" s="190"/>
      <c r="L18" s="28"/>
      <c r="M18" s="28" t="s">
        <v>33</v>
      </c>
      <c r="N18" s="181" t="s">
        <v>219</v>
      </c>
      <c r="O18" s="28"/>
      <c r="P18" s="28"/>
      <c r="Q18" s="182"/>
      <c r="R18" s="28"/>
      <c r="S18" s="28"/>
      <c r="T18" s="28"/>
      <c r="U18" s="28"/>
      <c r="V18" s="28"/>
      <c r="W18" s="28"/>
      <c r="X18" s="28"/>
    </row>
    <row r="19" spans="2:24" x14ac:dyDescent="0.3">
      <c r="B19" s="28"/>
      <c r="C19" s="28"/>
      <c r="D19" s="28"/>
      <c r="E19" s="28"/>
      <c r="F19" s="28"/>
      <c r="G19" s="28"/>
      <c r="H19" s="28"/>
      <c r="I19" s="28"/>
      <c r="J19" s="28"/>
      <c r="K19" s="28"/>
      <c r="L19" s="28"/>
      <c r="M19" s="28"/>
      <c r="N19" s="28"/>
      <c r="O19" s="28"/>
      <c r="P19" s="28"/>
      <c r="Q19" s="28"/>
      <c r="R19" s="28"/>
      <c r="S19" s="28"/>
      <c r="T19" s="28"/>
      <c r="U19" s="28"/>
      <c r="V19" s="28"/>
      <c r="W19" s="28"/>
      <c r="X19" s="28"/>
    </row>
    <row r="20" spans="2:24" x14ac:dyDescent="0.3">
      <c r="B20" s="28"/>
      <c r="C20" s="28"/>
      <c r="D20" s="28"/>
      <c r="E20" s="28"/>
      <c r="F20" s="28"/>
      <c r="G20" s="28"/>
      <c r="H20" s="28"/>
      <c r="I20" s="28"/>
      <c r="J20" s="28"/>
      <c r="K20" s="28"/>
      <c r="L20" s="28"/>
      <c r="M20" s="28"/>
      <c r="N20" s="28"/>
      <c r="O20" s="28"/>
      <c r="P20" s="28"/>
      <c r="Q20" s="28"/>
      <c r="R20" s="28"/>
      <c r="S20" s="28"/>
      <c r="T20" s="28"/>
      <c r="U20" s="28"/>
      <c r="V20" s="28"/>
      <c r="W20" s="28"/>
      <c r="X20" s="28"/>
    </row>
    <row r="21" spans="2:24" x14ac:dyDescent="0.3">
      <c r="B21" s="28"/>
      <c r="C21" s="28"/>
      <c r="D21" s="28"/>
      <c r="E21" s="28"/>
      <c r="F21" s="28"/>
      <c r="G21" s="28"/>
      <c r="H21" s="28"/>
      <c r="I21" s="28"/>
      <c r="J21" s="28"/>
      <c r="K21" s="28"/>
      <c r="L21" s="28"/>
      <c r="M21" s="28"/>
      <c r="N21" s="28"/>
      <c r="O21" s="28"/>
      <c r="P21" s="28"/>
      <c r="Q21" s="28"/>
      <c r="R21" s="28"/>
      <c r="S21" s="28"/>
      <c r="T21" s="28"/>
      <c r="U21" s="28"/>
      <c r="V21" s="28"/>
      <c r="W21" s="28"/>
      <c r="X21" s="28"/>
    </row>
    <row r="22" spans="2:24" ht="43.2" x14ac:dyDescent="0.3">
      <c r="B22" s="160" t="s">
        <v>220</v>
      </c>
      <c r="C22" s="28"/>
      <c r="D22" s="28"/>
      <c r="E22" s="28"/>
      <c r="F22" s="28"/>
      <c r="G22" s="28"/>
      <c r="H22" s="28"/>
      <c r="I22" s="28"/>
      <c r="J22" s="28"/>
      <c r="K22" s="28"/>
      <c r="L22" s="28"/>
      <c r="M22" s="28"/>
      <c r="N22" s="28"/>
      <c r="O22" s="28"/>
      <c r="P22" s="28"/>
      <c r="Q22" s="28"/>
      <c r="R22" s="28"/>
      <c r="S22" s="28"/>
      <c r="T22" s="28"/>
      <c r="U22" s="28"/>
      <c r="V22" s="28"/>
      <c r="W22" s="28"/>
      <c r="X22" s="28"/>
    </row>
    <row r="23" spans="2:24" x14ac:dyDescent="0.3">
      <c r="B23" s="28" t="s">
        <v>11</v>
      </c>
      <c r="C23" s="28">
        <v>0</v>
      </c>
      <c r="D23" s="28"/>
      <c r="E23" s="28"/>
      <c r="F23" s="28"/>
      <c r="G23" s="28"/>
      <c r="H23" s="28"/>
      <c r="I23" s="28"/>
      <c r="J23" s="28"/>
      <c r="K23" s="28"/>
      <c r="L23" s="28"/>
      <c r="M23" s="28"/>
      <c r="N23" s="28"/>
      <c r="O23" s="28"/>
      <c r="P23" s="28"/>
      <c r="Q23" s="28"/>
      <c r="R23" s="28"/>
      <c r="S23" s="28"/>
      <c r="T23" s="28"/>
      <c r="U23" s="28"/>
      <c r="V23" s="28"/>
      <c r="W23" s="28"/>
      <c r="X23" s="28"/>
    </row>
    <row r="24" spans="2:24" x14ac:dyDescent="0.3">
      <c r="B24" s="28" t="s">
        <v>12</v>
      </c>
      <c r="C24" s="177">
        <v>0.47699999999999998</v>
      </c>
      <c r="D24" s="28"/>
      <c r="E24" s="28"/>
      <c r="F24" s="28"/>
      <c r="G24" s="28"/>
      <c r="H24" s="28"/>
      <c r="I24" s="28"/>
      <c r="J24" s="28"/>
      <c r="K24" s="28"/>
      <c r="L24" s="28"/>
      <c r="M24" s="28"/>
      <c r="N24" s="28"/>
      <c r="O24" s="28"/>
      <c r="P24" s="28"/>
      <c r="Q24" s="28"/>
      <c r="R24" s="28"/>
      <c r="S24" s="28"/>
      <c r="T24" s="28"/>
      <c r="U24" s="28"/>
      <c r="V24" s="28"/>
      <c r="W24" s="28"/>
      <c r="X24" s="28"/>
    </row>
    <row r="25" spans="2:24" x14ac:dyDescent="0.3">
      <c r="B25" s="28" t="s">
        <v>14</v>
      </c>
      <c r="C25" s="177">
        <v>0.60399999999999998</v>
      </c>
      <c r="D25" s="28"/>
      <c r="E25" s="28"/>
      <c r="F25" s="28"/>
      <c r="G25" s="28"/>
      <c r="H25" s="28"/>
      <c r="I25" s="28"/>
      <c r="J25" s="28"/>
      <c r="K25" s="28"/>
      <c r="L25" s="28"/>
      <c r="M25" s="28"/>
      <c r="N25" s="28"/>
      <c r="O25" s="28"/>
      <c r="P25" s="28"/>
      <c r="Q25" s="28"/>
      <c r="R25" s="28"/>
      <c r="S25" s="28"/>
      <c r="T25" s="28"/>
      <c r="U25" s="28"/>
      <c r="V25" s="28"/>
      <c r="W25" s="28"/>
      <c r="X25" s="28"/>
    </row>
    <row r="26" spans="2:24" x14ac:dyDescent="0.3">
      <c r="B26" s="28" t="s">
        <v>15</v>
      </c>
      <c r="C26" s="177">
        <v>0.33900000000000002</v>
      </c>
      <c r="D26" s="28"/>
      <c r="E26" s="28"/>
      <c r="F26" s="28"/>
      <c r="G26" s="28"/>
      <c r="H26" s="28"/>
      <c r="I26" s="28"/>
      <c r="J26" s="28"/>
      <c r="K26" s="28"/>
      <c r="L26" s="28"/>
      <c r="M26" s="28"/>
      <c r="N26" s="28"/>
      <c r="O26" s="28"/>
      <c r="P26" s="28"/>
      <c r="Q26" s="28"/>
      <c r="R26" s="28"/>
      <c r="S26" s="28"/>
      <c r="T26" s="28"/>
      <c r="U26" s="28"/>
      <c r="V26" s="28"/>
      <c r="W26" s="28"/>
      <c r="X26" s="28"/>
    </row>
    <row r="27" spans="2:24" x14ac:dyDescent="0.3">
      <c r="B27" s="28" t="s">
        <v>16</v>
      </c>
      <c r="C27" s="177">
        <v>0.48799999999999999</v>
      </c>
      <c r="D27" s="28"/>
      <c r="E27" s="28"/>
      <c r="F27" s="28"/>
      <c r="G27" s="28"/>
      <c r="H27" s="28"/>
      <c r="I27" s="28"/>
      <c r="J27" s="28"/>
      <c r="K27" s="28"/>
      <c r="L27" s="28"/>
      <c r="M27" s="28"/>
      <c r="N27" s="28"/>
      <c r="O27" s="28"/>
      <c r="P27" s="28"/>
      <c r="Q27" s="28"/>
      <c r="R27" s="28"/>
      <c r="S27" s="28"/>
      <c r="T27" s="28"/>
      <c r="U27" s="28"/>
      <c r="V27" s="28"/>
      <c r="W27" s="28"/>
      <c r="X27" s="28"/>
    </row>
    <row r="28" spans="2:24" x14ac:dyDescent="0.3">
      <c r="B28" s="28" t="s">
        <v>17</v>
      </c>
      <c r="C28" s="177">
        <v>0.45300000000000001</v>
      </c>
      <c r="D28" s="28"/>
      <c r="E28" s="28"/>
      <c r="F28" s="28"/>
      <c r="G28" s="28"/>
      <c r="H28" s="28"/>
      <c r="I28" s="28"/>
      <c r="J28" s="28"/>
      <c r="K28" s="28"/>
      <c r="L28" s="28"/>
      <c r="M28" s="28"/>
      <c r="N28" s="28"/>
      <c r="O28" s="28"/>
      <c r="P28" s="28"/>
      <c r="Q28" s="28"/>
      <c r="R28" s="28"/>
      <c r="S28" s="28"/>
      <c r="T28" s="28"/>
      <c r="U28" s="28"/>
      <c r="V28" s="28"/>
      <c r="W28" s="28"/>
      <c r="X28" s="28"/>
    </row>
    <row r="29" spans="2:24" x14ac:dyDescent="0.3">
      <c r="B29" s="28" t="s">
        <v>18</v>
      </c>
      <c r="C29" s="177">
        <v>0.57399999999999995</v>
      </c>
      <c r="D29" s="28"/>
      <c r="E29" s="28"/>
      <c r="F29" s="28"/>
      <c r="G29" s="28"/>
      <c r="H29" s="28"/>
      <c r="I29" s="28"/>
      <c r="J29" s="28"/>
      <c r="K29" s="28"/>
      <c r="L29" s="28"/>
      <c r="M29" s="28"/>
      <c r="N29" s="28"/>
      <c r="O29" s="28"/>
      <c r="P29" s="28"/>
      <c r="Q29" s="28"/>
      <c r="R29" s="28"/>
      <c r="S29" s="28"/>
      <c r="T29" s="28"/>
      <c r="U29" s="28"/>
      <c r="V29" s="28"/>
      <c r="W29" s="28"/>
      <c r="X29" s="28"/>
    </row>
    <row r="30" spans="2:24" x14ac:dyDescent="0.3">
      <c r="B30" s="28" t="s">
        <v>32</v>
      </c>
      <c r="C30" s="177">
        <v>0.32200000000000001</v>
      </c>
      <c r="D30" s="28"/>
      <c r="E30" s="28"/>
      <c r="F30" s="28"/>
      <c r="G30" s="28"/>
      <c r="H30" s="28"/>
      <c r="I30" s="28"/>
      <c r="J30" s="28"/>
      <c r="K30" s="28"/>
      <c r="L30" s="28"/>
      <c r="M30" s="28"/>
      <c r="N30" s="28"/>
      <c r="O30" s="28"/>
      <c r="P30" s="28"/>
      <c r="Q30" s="28"/>
      <c r="R30" s="28"/>
      <c r="S30" s="28"/>
      <c r="T30" s="28"/>
      <c r="U30" s="28"/>
      <c r="V30" s="28"/>
      <c r="W30" s="28"/>
      <c r="X30" s="28"/>
    </row>
    <row r="31" spans="2:24" x14ac:dyDescent="0.3">
      <c r="B31" s="28" t="s">
        <v>33</v>
      </c>
      <c r="C31" s="177">
        <v>0.46400000000000002</v>
      </c>
      <c r="D31" s="28"/>
      <c r="E31" s="28"/>
      <c r="F31" s="28"/>
      <c r="G31" s="28"/>
      <c r="H31" s="28"/>
      <c r="I31" s="28"/>
      <c r="J31" s="28"/>
      <c r="K31" s="28"/>
      <c r="L31" s="28"/>
      <c r="M31" s="28"/>
      <c r="N31" s="28"/>
      <c r="O31" s="28"/>
      <c r="P31" s="28"/>
      <c r="Q31" s="28"/>
      <c r="R31" s="28"/>
      <c r="S31" s="28"/>
      <c r="T31" s="28"/>
      <c r="U31" s="28"/>
      <c r="V31" s="28"/>
      <c r="W31" s="28"/>
      <c r="X31" s="28"/>
    </row>
    <row r="32" spans="2:24" x14ac:dyDescent="0.3">
      <c r="B32" s="28"/>
      <c r="C32" s="28"/>
      <c r="D32" s="28"/>
      <c r="E32" s="28"/>
      <c r="F32" s="28"/>
      <c r="G32" s="28"/>
      <c r="H32" s="28"/>
      <c r="I32" s="28"/>
      <c r="J32" s="28"/>
      <c r="K32" s="28"/>
      <c r="L32" s="28"/>
      <c r="M32" s="28"/>
      <c r="N32" s="28"/>
      <c r="O32" s="28"/>
      <c r="P32" s="28"/>
      <c r="Q32" s="28"/>
      <c r="R32" s="28"/>
      <c r="S32" s="28"/>
      <c r="T32" s="28"/>
      <c r="U32" s="28"/>
      <c r="V32" s="28"/>
      <c r="W32" s="28"/>
      <c r="X32" s="28"/>
    </row>
    <row r="33" spans="2:24" ht="43.2" x14ac:dyDescent="0.3">
      <c r="B33" s="160" t="s">
        <v>221</v>
      </c>
      <c r="C33" s="28"/>
      <c r="D33" s="28"/>
      <c r="E33" s="28"/>
      <c r="F33" s="28"/>
      <c r="G33" s="28"/>
      <c r="H33" s="28"/>
      <c r="I33" s="28"/>
      <c r="J33" s="28"/>
      <c r="K33" s="28"/>
      <c r="L33" s="28"/>
      <c r="M33" s="28"/>
      <c r="N33" s="28"/>
      <c r="O33" s="28"/>
      <c r="P33" s="28"/>
      <c r="Q33" s="28"/>
      <c r="R33" s="28"/>
      <c r="S33" s="28"/>
      <c r="T33" s="28"/>
      <c r="U33" s="28"/>
      <c r="V33" s="28"/>
      <c r="W33" s="28"/>
      <c r="X33" s="28"/>
    </row>
    <row r="34" spans="2:24" x14ac:dyDescent="0.3">
      <c r="B34" s="28" t="s">
        <v>11</v>
      </c>
      <c r="C34" s="191">
        <v>0</v>
      </c>
      <c r="D34" s="28"/>
      <c r="E34" s="28"/>
      <c r="F34" s="28"/>
      <c r="G34" s="28"/>
      <c r="H34" s="28"/>
      <c r="I34" s="28"/>
      <c r="J34" s="28"/>
      <c r="K34" s="28"/>
      <c r="L34" s="28"/>
      <c r="M34" s="28"/>
      <c r="N34" s="28"/>
      <c r="O34" s="28"/>
      <c r="P34" s="28"/>
      <c r="Q34" s="28"/>
      <c r="R34" s="28"/>
      <c r="S34" s="28"/>
      <c r="T34" s="28"/>
      <c r="U34" s="28"/>
      <c r="V34" s="28"/>
      <c r="W34" s="28"/>
      <c r="X34" s="28"/>
    </row>
    <row r="35" spans="2:24" x14ac:dyDescent="0.3">
      <c r="B35" s="28" t="s">
        <v>12</v>
      </c>
      <c r="C35" s="177">
        <v>0.44500000000000001</v>
      </c>
      <c r="D35" s="28"/>
      <c r="E35" s="28"/>
      <c r="F35" s="28"/>
      <c r="G35" s="28"/>
      <c r="H35" s="28"/>
      <c r="I35" s="28"/>
      <c r="J35" s="28"/>
      <c r="K35" s="28"/>
      <c r="L35" s="28"/>
      <c r="M35" s="28"/>
      <c r="N35" s="28"/>
      <c r="O35" s="28"/>
      <c r="P35" s="28"/>
      <c r="Q35" s="28"/>
      <c r="R35" s="28"/>
      <c r="S35" s="28"/>
      <c r="T35" s="28"/>
      <c r="U35" s="28"/>
      <c r="V35" s="28"/>
      <c r="W35" s="28"/>
      <c r="X35" s="28"/>
    </row>
    <row r="36" spans="2:24" x14ac:dyDescent="0.3">
      <c r="B36" s="28" t="s">
        <v>14</v>
      </c>
      <c r="C36" s="177">
        <v>0.68899999999999995</v>
      </c>
      <c r="D36" s="28"/>
      <c r="E36" s="28"/>
      <c r="F36" s="28"/>
      <c r="G36" s="28"/>
      <c r="H36" s="28"/>
      <c r="I36" s="28"/>
      <c r="J36" s="28"/>
      <c r="K36" s="28"/>
      <c r="L36" s="28"/>
      <c r="M36" s="28"/>
      <c r="N36" s="28"/>
      <c r="O36" s="28"/>
      <c r="P36" s="28"/>
      <c r="Q36" s="28"/>
      <c r="R36" s="28"/>
      <c r="S36" s="28"/>
      <c r="T36" s="28"/>
      <c r="U36" s="28"/>
      <c r="V36" s="28"/>
      <c r="W36" s="28"/>
      <c r="X36" s="28"/>
    </row>
    <row r="37" spans="2:24" x14ac:dyDescent="0.3">
      <c r="B37" s="28" t="s">
        <v>15</v>
      </c>
      <c r="C37" s="177">
        <v>0.371</v>
      </c>
      <c r="D37" s="28"/>
      <c r="E37" s="28"/>
      <c r="F37" s="28"/>
      <c r="G37" s="28"/>
      <c r="H37" s="28"/>
      <c r="I37" s="28"/>
      <c r="J37" s="28"/>
      <c r="K37" s="28"/>
      <c r="L37" s="28"/>
      <c r="M37" s="28"/>
      <c r="N37" s="28"/>
      <c r="O37" s="28"/>
      <c r="P37" s="28"/>
      <c r="Q37" s="28"/>
      <c r="R37" s="28"/>
      <c r="S37" s="28"/>
      <c r="T37" s="28"/>
      <c r="U37" s="28"/>
      <c r="V37" s="28"/>
      <c r="W37" s="28"/>
      <c r="X37" s="28"/>
    </row>
    <row r="38" spans="2:24" x14ac:dyDescent="0.3">
      <c r="B38" s="28" t="s">
        <v>16</v>
      </c>
      <c r="C38" s="177">
        <v>0.58299999999999996</v>
      </c>
      <c r="D38" s="28"/>
      <c r="E38" s="28"/>
      <c r="F38" s="28"/>
      <c r="G38" s="28"/>
      <c r="H38" s="28"/>
      <c r="I38" s="28"/>
      <c r="J38" s="28"/>
      <c r="K38" s="28"/>
      <c r="L38" s="28"/>
      <c r="M38" s="28"/>
      <c r="N38" s="28"/>
      <c r="O38" s="28"/>
      <c r="P38" s="28"/>
      <c r="Q38" s="28"/>
      <c r="R38" s="28"/>
      <c r="S38" s="28"/>
      <c r="T38" s="28"/>
      <c r="U38" s="28"/>
      <c r="V38" s="28"/>
      <c r="W38" s="28"/>
      <c r="X38" s="28"/>
    </row>
    <row r="39" spans="2:24" x14ac:dyDescent="0.3">
      <c r="B39" s="28"/>
      <c r="C39" s="28"/>
      <c r="D39" s="28"/>
      <c r="E39" s="28"/>
      <c r="F39" s="28"/>
      <c r="G39" s="28"/>
      <c r="H39" s="28"/>
      <c r="I39" s="28"/>
      <c r="J39" s="28"/>
      <c r="K39" s="28"/>
      <c r="L39" s="28"/>
      <c r="M39" s="28"/>
      <c r="N39" s="28"/>
      <c r="O39" s="28"/>
      <c r="P39" s="28"/>
      <c r="Q39" s="28"/>
      <c r="R39" s="28"/>
      <c r="S39" s="28"/>
      <c r="T39" s="28"/>
      <c r="U39" s="28"/>
      <c r="V39" s="28"/>
      <c r="W39" s="28"/>
      <c r="X39" s="28"/>
    </row>
    <row r="40" spans="2:24" x14ac:dyDescent="0.3">
      <c r="B40" s="28"/>
      <c r="C40" s="28"/>
      <c r="D40" s="28"/>
      <c r="E40" s="28"/>
      <c r="F40" s="28"/>
      <c r="G40" s="28"/>
      <c r="H40" s="28"/>
      <c r="I40" s="28"/>
      <c r="J40" s="28"/>
      <c r="K40" s="28"/>
      <c r="L40" s="28"/>
      <c r="M40" s="28"/>
      <c r="N40" s="28"/>
      <c r="O40" s="28"/>
      <c r="P40" s="28"/>
      <c r="Q40" s="28"/>
      <c r="R40" s="28"/>
      <c r="S40" s="28"/>
      <c r="T40" s="28"/>
      <c r="U40" s="28"/>
      <c r="V40" s="28"/>
      <c r="W40" s="28"/>
      <c r="X40" s="28"/>
    </row>
    <row r="41" spans="2:24" x14ac:dyDescent="0.3">
      <c r="B41" s="28"/>
      <c r="C41" s="28"/>
      <c r="D41" s="28"/>
      <c r="E41" s="28"/>
      <c r="F41" s="28"/>
      <c r="G41" s="28"/>
      <c r="H41" s="28"/>
      <c r="I41" s="28"/>
      <c r="J41" s="28"/>
      <c r="K41" s="28"/>
      <c r="L41" s="28"/>
      <c r="M41" s="28"/>
      <c r="N41" s="28"/>
      <c r="O41" s="28"/>
      <c r="P41" s="28"/>
      <c r="Q41" s="28"/>
      <c r="R41" s="28"/>
      <c r="S41" s="28"/>
      <c r="T41" s="28"/>
      <c r="U41" s="28"/>
      <c r="V41" s="28"/>
      <c r="W41" s="28"/>
      <c r="X41" s="28"/>
    </row>
    <row r="42" spans="2:24" ht="57.6" x14ac:dyDescent="0.3">
      <c r="B42" s="28" t="s">
        <v>167</v>
      </c>
      <c r="C42" s="28"/>
      <c r="D42" s="28"/>
      <c r="E42" s="28"/>
      <c r="F42" s="28"/>
      <c r="G42" s="28"/>
      <c r="H42" s="28"/>
      <c r="I42" s="28"/>
      <c r="J42" s="28"/>
      <c r="K42" s="28"/>
      <c r="L42" s="28"/>
      <c r="M42" s="28"/>
      <c r="N42" s="28"/>
      <c r="O42" s="28"/>
      <c r="P42" s="28"/>
      <c r="Q42" s="28"/>
      <c r="R42" s="28"/>
      <c r="S42" s="28"/>
      <c r="T42" s="28"/>
      <c r="U42" s="28"/>
      <c r="V42" s="28"/>
      <c r="W42" s="28"/>
      <c r="X42" s="28"/>
    </row>
  </sheetData>
  <mergeCells count="1">
    <mergeCell ref="B2:C2"/>
  </mergeCells>
  <phoneticPr fontId="6" type="noConversion"/>
  <printOptions horizontalCentered="1"/>
  <pageMargins left="0.30000000000000004" right="0.30000000000000004" top="0.4" bottom="0.4" header="0.2" footer="0.2"/>
  <pageSetup scale="55" orientation="landscape"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1F98C17815C5428B21BC636437550F" ma:contentTypeVersion="24" ma:contentTypeDescription="Create a new document." ma:contentTypeScope="" ma:versionID="2d76f7610161a296ad71250224122fdf">
  <xsd:schema xmlns:xsd="http://www.w3.org/2001/XMLSchema" xmlns:xs="http://www.w3.org/2001/XMLSchema" xmlns:p="http://schemas.microsoft.com/office/2006/metadata/properties" xmlns:ns2="e117894c-4616-4ce4-91ad-6654e8fc6448" xmlns:ns3="e60476b2-f12b-41b8-8a71-18fbdb58b03c" targetNamespace="http://schemas.microsoft.com/office/2006/metadata/properties" ma:root="true" ma:fieldsID="a90da36c200bf31e61636696a73b81ea" ns2:_="" ns3:_="">
    <xsd:import namespace="e117894c-4616-4ce4-91ad-6654e8fc6448"/>
    <xsd:import namespace="e60476b2-f12b-41b8-8a71-18fbdb58b0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Dept" minOccurs="0"/>
                <xsd:element ref="ns2:Owner" minOccurs="0"/>
                <xsd:element ref="ns2:Category" minOccurs="0"/>
                <xsd:element ref="ns2:Carri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7894c-4616-4ce4-91ad-6654e8fc6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e30247-3e52-4c07-870c-e37deb5cf7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Dept" ma:index="27" nillable="true" ma:displayName="Dept" ma:format="Dropdown" ma:internalName="Dept">
      <xsd:simpleType>
        <xsd:restriction base="dms:Choice">
          <xsd:enumeration value="HR"/>
          <xsd:enumeration value="Finance"/>
          <xsd:enumeration value="Mbr Care"/>
          <xsd:enumeration value="Mktg &amp; Comms"/>
          <xsd:enumeration value="Operations"/>
        </xsd:restriction>
      </xsd:simpleType>
    </xsd:element>
    <xsd:element name="Owner" ma:index="28"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tegory" ma:index="29" nillable="true" ma:displayName="Category" ma:format="Dropdown" ma:internalName="Category">
      <xsd:simpleType>
        <xsd:restriction base="dms:Choice">
          <xsd:enumeration value="Branding"/>
          <xsd:enumeration value="Budget"/>
          <xsd:enumeration value="DISC"/>
          <xsd:enumeration value="Governance"/>
          <xsd:enumeration value="Mission, Vision, Values"/>
          <xsd:enumeration value="Org Chart"/>
          <xsd:enumeration value="Policy"/>
          <xsd:enumeration value="Products &amp; Services"/>
          <xsd:enumeration value="Statement"/>
          <xsd:enumeration value="Strategic Plan"/>
          <xsd:enumeration value="Choice 11"/>
        </xsd:restriction>
      </xsd:simpleType>
    </xsd:element>
    <xsd:element name="Carrier" ma:index="30" nillable="true" ma:displayName="Carrier" ma:format="Dropdown" ma:internalName="Carrier">
      <xsd:simpleType>
        <xsd:restriction base="dms:Choice">
          <xsd:enumeration value="Axios HR"/>
          <xsd:enumeration value="BCBSM"/>
          <xsd:enumeration value="OneAmerica"/>
          <xsd:enumeration value="Stunio"/>
          <xsd:enumeration value="Kushner"/>
        </xsd:restriction>
      </xsd:simpleType>
    </xsd:element>
  </xsd:schema>
  <xsd:schema xmlns:xsd="http://www.w3.org/2001/XMLSchema" xmlns:xs="http://www.w3.org/2001/XMLSchema" xmlns:dms="http://schemas.microsoft.com/office/2006/documentManagement/types" xmlns:pc="http://schemas.microsoft.com/office/infopath/2007/PartnerControls" targetNamespace="e60476b2-f12b-41b8-8a71-18fbdb58b03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474a6b4-7401-4367-9bab-4093dd366921}" ma:internalName="TaxCatchAll" ma:showField="CatchAllData" ma:web="e60476b2-f12b-41b8-8a71-18fbdb58b0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60476b2-f12b-41b8-8a71-18fbdb58b03c" xsi:nil="true"/>
    <lcf76f155ced4ddcb4097134ff3c332f xmlns="e117894c-4616-4ce4-91ad-6654e8fc6448">
      <Terms xmlns="http://schemas.microsoft.com/office/infopath/2007/PartnerControls"/>
    </lcf76f155ced4ddcb4097134ff3c332f>
    <Category xmlns="e117894c-4616-4ce4-91ad-6654e8fc6448" xsi:nil="true"/>
    <Dept xmlns="e117894c-4616-4ce4-91ad-6654e8fc6448" xsi:nil="true"/>
    <Owner xmlns="e117894c-4616-4ce4-91ad-6654e8fc6448">
      <UserInfo>
        <DisplayName/>
        <AccountId xsi:nil="true"/>
        <AccountType/>
      </UserInfo>
    </Owner>
    <Carrier xmlns="e117894c-4616-4ce4-91ad-6654e8fc644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A43370C9-015C-4FDB-A317-C48B900A8A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7894c-4616-4ce4-91ad-6654e8fc6448"/>
    <ds:schemaRef ds:uri="e60476b2-f12b-41b8-8a71-18fbdb58b0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3D32F7-2CD2-46BB-8A4F-624042D62C7A}">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e60476b2-f12b-41b8-8a71-18fbdb58b03c"/>
    <ds:schemaRef ds:uri="http://purl.org/dc/terms/"/>
    <ds:schemaRef ds:uri="e117894c-4616-4ce4-91ad-6654e8fc6448"/>
    <ds:schemaRef ds:uri="http://www.w3.org/XML/1998/namespace"/>
    <ds:schemaRef ds:uri="http://purl.org/dc/dcmitype/"/>
  </ds:schemaRefs>
</ds:datastoreItem>
</file>

<file path=customXml/itemProps3.xml><?xml version="1.0" encoding="utf-8"?>
<ds:datastoreItem xmlns:ds="http://schemas.openxmlformats.org/officeDocument/2006/customXml" ds:itemID="{C715A8C6-8226-40EA-9A91-DA276887911C}">
  <ds:schemaRefs>
    <ds:schemaRef ds:uri="http://schemas.microsoft.com/sharepoint/v3/contenttype/forms"/>
  </ds:schemaRefs>
</ds:datastoreItem>
</file>

<file path=customXml/itemProps4.xml><?xml version="1.0" encoding="utf-8"?>
<ds:datastoreItem xmlns:ds="http://schemas.openxmlformats.org/officeDocument/2006/customXml" ds:itemID="{A62E2B87-B771-4790-B9DB-BE2ED0ABD32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45</vt:i4>
      </vt:variant>
    </vt:vector>
  </HeadingPairs>
  <TitlesOfParts>
    <vt:vector size="57" baseType="lpstr">
      <vt:lpstr>Basic Elections</vt:lpstr>
      <vt:lpstr>Voluntary Elections</vt:lpstr>
      <vt:lpstr>Summary Page</vt:lpstr>
      <vt:lpstr>voluntary life</vt:lpstr>
      <vt:lpstr>voluntary std</vt:lpstr>
      <vt:lpstr>voluntary ltd</vt:lpstr>
      <vt:lpstr>calculations</vt:lpstr>
      <vt:lpstr>census age lookup Vol STD</vt:lpstr>
      <vt:lpstr>census age lookup Vol LTD</vt:lpstr>
      <vt:lpstr>census age lookup</vt:lpstr>
      <vt:lpstr>voluntary life sheet</vt:lpstr>
      <vt:lpstr>summary lookup and rates</vt:lpstr>
      <vt:lpstr>dep_life</vt:lpstr>
      <vt:lpstr>'census age lookup Vol LTD'!key_reduction_schedule</vt:lpstr>
      <vt:lpstr>'census age lookup Vol STD'!key_reduction_schedule</vt:lpstr>
      <vt:lpstr>key_reduction_schedule</vt:lpstr>
      <vt:lpstr>'census age lookup Vol LTD'!life_age_reduction</vt:lpstr>
      <vt:lpstr>'census age lookup Vol STD'!life_age_reduction</vt:lpstr>
      <vt:lpstr>life_age_reduction</vt:lpstr>
      <vt:lpstr>life_options</vt:lpstr>
      <vt:lpstr>life_options2</vt:lpstr>
      <vt:lpstr>life_rates</vt:lpstr>
      <vt:lpstr>'census age lookup Vol LTD'!Life_reduction_sched</vt:lpstr>
      <vt:lpstr>'census age lookup Vol STD'!Life_reduction_sched</vt:lpstr>
      <vt:lpstr>Life_reduction_sched</vt:lpstr>
      <vt:lpstr>ltd_options</vt:lpstr>
      <vt:lpstr>ltd_options2</vt:lpstr>
      <vt:lpstr>LTD_Rates_lookup</vt:lpstr>
      <vt:lpstr>'Basic Elections'!Print_Area</vt:lpstr>
      <vt:lpstr>calculations!Print_Area</vt:lpstr>
      <vt:lpstr>'census age lookup'!Print_Area</vt:lpstr>
      <vt:lpstr>'census age lookup Vol LTD'!Print_Area</vt:lpstr>
      <vt:lpstr>'census age lookup Vol STD'!Print_Area</vt:lpstr>
      <vt:lpstr>'summary lookup and rates'!Print_Area</vt:lpstr>
      <vt:lpstr>'Summary Page'!Print_Area</vt:lpstr>
      <vt:lpstr>'Voluntary Elections'!Print_Area</vt:lpstr>
      <vt:lpstr>'voluntary life'!Print_Area</vt:lpstr>
      <vt:lpstr>'voluntary life sheet'!Print_Area</vt:lpstr>
      <vt:lpstr>'voluntary ltd'!Print_Area</vt:lpstr>
      <vt:lpstr>'voluntary std'!Print_Area</vt:lpstr>
      <vt:lpstr>'Basic Elections'!Print_Titles</vt:lpstr>
      <vt:lpstr>calculations!Print_Titles</vt:lpstr>
      <vt:lpstr>'census age lookup'!Print_Titles</vt:lpstr>
      <vt:lpstr>'census age lookup Vol LTD'!Print_Titles</vt:lpstr>
      <vt:lpstr>'census age lookup Vol STD'!Print_Titles</vt:lpstr>
      <vt:lpstr>'summary lookup and rates'!Print_Titles</vt:lpstr>
      <vt:lpstr>'Summary Page'!Print_Titles</vt:lpstr>
      <vt:lpstr>'voluntary life'!Print_Titles</vt:lpstr>
      <vt:lpstr>std_options</vt:lpstr>
      <vt:lpstr>std_options2</vt:lpstr>
      <vt:lpstr>STD_Rates_lookup</vt:lpstr>
      <vt:lpstr>summary_benefit_lookup</vt:lpstr>
      <vt:lpstr>today_date</vt:lpstr>
      <vt:lpstr>Vol_LTD_Lookup</vt:lpstr>
      <vt:lpstr>vol_ltd_options</vt:lpstr>
      <vt:lpstr>Vol_STD_Lookup</vt:lpstr>
      <vt:lpstr>vol_std_options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 User</dc:creator>
  <cp:keywords/>
  <dc:description/>
  <cp:lastModifiedBy>Kellie Neirynck</cp:lastModifiedBy>
  <cp:revision/>
  <cp:lastPrinted>2026-09-15T00:34:08Z</cp:lastPrinted>
  <dcterms:created xsi:type="dcterms:W3CDTF">2016-04-27T00:47:34Z</dcterms:created>
  <dcterms:modified xsi:type="dcterms:W3CDTF">2026-09-29T20:54:18Z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0x010100161F98C17815C5428B21BC636437550F</vt:lpwstr>
  </property>
  <property fmtid="{D5CDD505-2E9C-101B-9397-08002B2CF9AE}" pid="3" name="MediaServiceImageTags">
    <vt:lpwstr/>
  </property>
</Properties>
</file>